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charts/chart9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2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3.xml" ContentType="application/vnd.openxmlformats-officedocument.drawingml.chart+xml"/>
  <Override PartName="/xl/drawings/drawing22.xml" ContentType="application/vnd.openxmlformats-officedocument.drawingml.chartshapes+xml"/>
  <Override PartName="/xl/charts/chart14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5.xml" ContentType="application/vnd.openxmlformats-officedocument.drawingml.chart+xml"/>
  <Override PartName="/xl/drawings/drawing25.xml" ContentType="application/vnd.openxmlformats-officedocument.drawingml.chartshapes+xml"/>
  <Override PartName="/xl/charts/chart16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7.xml" ContentType="application/vnd.openxmlformats-officedocument.drawingml.chart+xml"/>
  <Override PartName="/xl/drawings/drawing28.xml" ContentType="application/vnd.openxmlformats-officedocument.drawingml.chartshapes+xml"/>
  <Override PartName="/xl/charts/chart18.xml" ContentType="application/vnd.openxmlformats-officedocument.drawingml.chart+xml"/>
  <Override PartName="/xl/drawings/drawing29.xml" ContentType="application/vnd.openxmlformats-officedocument.drawingml.chartshapes+xml"/>
  <Override PartName="/xl/charts/chart19.xml" ContentType="application/vnd.openxmlformats-officedocument.drawingml.chart+xml"/>
  <Override PartName="/xl/drawings/drawing30.xml" ContentType="application/vnd.openxmlformats-officedocument.drawingml.chartshapes+xml"/>
  <Override PartName="/xl/charts/chart20.xml" ContentType="application/vnd.openxmlformats-officedocument.drawingml.chart+xml"/>
  <Override PartName="/xl/drawings/drawing31.xml" ContentType="application/vnd.openxmlformats-officedocument.drawingml.chartshapes+xml"/>
  <Override PartName="/xl/charts/chart21.xml" ContentType="application/vnd.openxmlformats-officedocument.drawingml.chart+xml"/>
  <Override PartName="/xl/drawings/drawing32.xml" ContentType="application/vnd.openxmlformats-officedocument.drawingml.chartshapes+xml"/>
  <Override PartName="/xl/charts/chart22.xml" ContentType="application/vnd.openxmlformats-officedocument.drawingml.chart+xml"/>
  <Override PartName="/xl/drawings/drawing33.xml" ContentType="application/vnd.openxmlformats-officedocument.drawingml.chartshapes+xml"/>
  <Override PartName="/xl/charts/chart23.xml" ContentType="application/vnd.openxmlformats-officedocument.drawingml.chart+xml"/>
  <Override PartName="/xl/drawings/drawing34.xml" ContentType="application/vnd.openxmlformats-officedocument.drawingml.chartshapes+xml"/>
  <Override PartName="/xl/charts/chart24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25.xml" ContentType="application/vnd.openxmlformats-officedocument.drawingml.chart+xml"/>
  <Override PartName="/xl/drawings/drawing37.xml" ContentType="application/vnd.openxmlformats-officedocument.drawingml.chartshapes+xml"/>
  <Override PartName="/xl/charts/chart26.xml" ContentType="application/vnd.openxmlformats-officedocument.drawingml.chart+xml"/>
  <Override PartName="/xl/drawings/drawing38.xml" ContentType="application/vnd.openxmlformats-officedocument.drawingml.chartshapes+xml"/>
  <Override PartName="/xl/charts/chart27.xml" ContentType="application/vnd.openxmlformats-officedocument.drawingml.chart+xml"/>
  <Override PartName="/xl/drawings/drawing39.xml" ContentType="application/vnd.openxmlformats-officedocument.drawingml.chartshapes+xml"/>
  <Override PartName="/xl/charts/chart28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9.xml" ContentType="application/vnd.openxmlformats-officedocument.drawingml.chart+xml"/>
  <Override PartName="/xl/drawings/drawing42.xml" ContentType="application/vnd.openxmlformats-officedocument.drawingml.chartshapes+xml"/>
  <Override PartName="/xl/charts/chart30.xml" ContentType="application/vnd.openxmlformats-officedocument.drawingml.chart+xml"/>
  <Override PartName="/xl/drawings/drawing43.xml" ContentType="application/vnd.openxmlformats-officedocument.drawingml.chartshapes+xml"/>
  <Override PartName="/xl/charts/chart31.xml" ContentType="application/vnd.openxmlformats-officedocument.drawingml.chart+xml"/>
  <Override PartName="/xl/drawings/drawing44.xml" ContentType="application/vnd.openxmlformats-officedocument.drawingml.chartshapes+xml"/>
  <Override PartName="/xl/charts/chart32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33.xml" ContentType="application/vnd.openxmlformats-officedocument.drawingml.chart+xml"/>
  <Override PartName="/xl/drawings/drawing4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58.210.91.142\c16gio\00_Inventory\JNGI_2016\002_JNGI2016_確報値\"/>
    </mc:Choice>
  </mc:AlternateContent>
  <bookViews>
    <workbookView xWindow="0" yWindow="0" windowWidth="28800" windowHeight="12600" tabRatio="763"/>
  </bookViews>
  <sheets>
    <sheet name="0.Contents" sheetId="61" r:id="rId1"/>
    <sheet name="0.1 計量単位" sheetId="99" r:id="rId2"/>
    <sheet name="1.Total" sheetId="64" r:id="rId3"/>
    <sheet name="2.CO2-Sector" sheetId="65" r:id="rId4"/>
    <sheet name="3.Allocated_CO2-Sector" sheetId="66" r:id="rId5"/>
    <sheet name="4.Allocated_CO2-Sector (detail)" sheetId="67" r:id="rId6"/>
    <sheet name="5.CO2-capita" sheetId="68" r:id="rId7"/>
    <sheet name="6.CO2-GDP" sheetId="69" r:id="rId8"/>
    <sheet name="7.CO2-fuel" sheetId="70" r:id="rId9"/>
    <sheet name="8.CO2-Share-1990" sheetId="107" r:id="rId10"/>
    <sheet name="9.CO2-Share-2005" sheetId="108" r:id="rId11"/>
    <sheet name="10.CO2-Share-2014" sheetId="90" r:id="rId12"/>
    <sheet name="11.CH4" sheetId="74" r:id="rId13"/>
    <sheet name="12.CH4_detail" sheetId="75" r:id="rId14"/>
    <sheet name="13.N2O" sheetId="76" r:id="rId15"/>
    <sheet name="14.N2O_detail" sheetId="77" r:id="rId16"/>
    <sheet name="15.F-gas" sheetId="100" r:id="rId17"/>
    <sheet name="16.家庭におけるCO2排出量（世帯あたり）" sheetId="97" r:id="rId18"/>
    <sheet name="17.家庭におけるCO2排出量（一人あたり）" sheetId="101" r:id="rId19"/>
    <sheet name="18.KP-LULUCF" sheetId="109" r:id="rId20"/>
    <sheet name="【参考】19.GHG-bunker" sheetId="73" r:id="rId21"/>
    <sheet name="【参考】20.CRF-CO2" sheetId="102" r:id="rId22"/>
  </sheets>
  <externalReferences>
    <externalReference r:id="rId23"/>
  </externalReferences>
  <definedNames>
    <definedName name="_1__123Graph_Aグラフ_2A" localSheetId="19" hidden="1">#REF!</definedName>
    <definedName name="_1__123Graph_Aグラフ_2A" hidden="1">#REF!</definedName>
    <definedName name="_2__123Graph_Bグラフ_2A" localSheetId="19" hidden="1">#REF!</definedName>
    <definedName name="_2__123Graph_Bグラフ_2A" hidden="1">#REF!</definedName>
    <definedName name="_3__123Graph_Cグラフ_2A" localSheetId="19" hidden="1">#REF!</definedName>
    <definedName name="_3__123Graph_Cグラフ_2A" hidden="1">#REF!</definedName>
    <definedName name="_4__123Graph_Dグラフ_2A" localSheetId="19" hidden="1">#REF!</definedName>
    <definedName name="_4__123Graph_Dグラフ_2A" hidden="1">#REF!</definedName>
    <definedName name="_5__123Graph_Eグラフ_2A" localSheetId="19" hidden="1">#REF!</definedName>
    <definedName name="_5__123Graph_Eグラフ_2A" hidden="1">#REF!</definedName>
    <definedName name="_6__123Graph_Xグラフ_2A" localSheetId="19" hidden="1">#REF!</definedName>
    <definedName name="_6__123Graph_Xグラフ_2A" hidden="1">#REF!</definedName>
    <definedName name="_Fill" localSheetId="19" hidden="1">#REF!</definedName>
    <definedName name="_Fill" hidden="1">#REF!</definedName>
    <definedName name="_Regression_Out" localSheetId="19" hidden="1">#REF!</definedName>
    <definedName name="_Regression_Out" localSheetId="9" hidden="1">#REF!</definedName>
    <definedName name="_Regression_Out" localSheetId="10" hidden="1">#REF!</definedName>
    <definedName name="_Regression_Out" hidden="1">#REF!</definedName>
    <definedName name="_Regression_X" localSheetId="19" hidden="1">#REF!</definedName>
    <definedName name="_Regression_X" localSheetId="9" hidden="1">#REF!</definedName>
    <definedName name="_Regression_X" localSheetId="10" hidden="1">#REF!</definedName>
    <definedName name="_Regression_X" hidden="1">#REF!</definedName>
    <definedName name="_Regression_Y" localSheetId="19" hidden="1">#REF!</definedName>
    <definedName name="_Regression_Y" localSheetId="9" hidden="1">#REF!</definedName>
    <definedName name="_Regression_Y" localSheetId="10" hidden="1">#REF!</definedName>
    <definedName name="_Regression_Y" hidden="1">#REF!</definedName>
    <definedName name="CRF_CountryName">[1]Sheet1!$C$4</definedName>
    <definedName name="CRF_InventoryYear">[1]Sheet1!$C$6</definedName>
    <definedName name="CRF_Submission">[1]Sheet1!$C$30</definedName>
    <definedName name="CRF_Table1.A_a_s2_Main" localSheetId="19">#REF!</definedName>
    <definedName name="CRF_Table1.A_a_s2_Main">#REF!</definedName>
    <definedName name="CRF_Table2_II_.Fs1_Dyn1A17" localSheetId="19">#REF!</definedName>
    <definedName name="CRF_Table2_II_.Fs1_Dyn1A17">#REF!</definedName>
    <definedName name="CRF_Table2_II_.Fs1_Dyn1A19" localSheetId="19">#REF!</definedName>
    <definedName name="CRF_Table2_II_.Fs1_Dyn1A19">#REF!</definedName>
    <definedName name="CRF_Table2_II_.Fs1_Dyn1A21" localSheetId="19">#REF!</definedName>
    <definedName name="CRF_Table2_II_.Fs1_Dyn1A21">#REF!</definedName>
    <definedName name="CRF_Table2_II_.Fs1_Dyn1A23" localSheetId="19">#REF!</definedName>
    <definedName name="CRF_Table2_II_.Fs1_Dyn1A23">#REF!</definedName>
    <definedName name="CRF_Table2_II_.Fs1_Dyn1A25" localSheetId="19">#REF!</definedName>
    <definedName name="CRF_Table2_II_.Fs1_Dyn1A25">#REF!</definedName>
    <definedName name="CRF_Table2_II_.Fs1_Dyn1A27" localSheetId="19">#REF!</definedName>
    <definedName name="CRF_Table2_II_.Fs1_Dyn1A27">#REF!</definedName>
    <definedName name="CRF_Table2_II_.Fs1_Dyn2A30" localSheetId="19">#REF!</definedName>
    <definedName name="CRF_Table2_II_.Fs1_Dyn2A30">#REF!</definedName>
    <definedName name="CRF_Table2_II_.Fs1_Dyn2A32" localSheetId="19">#REF!</definedName>
    <definedName name="CRF_Table2_II_.Fs1_Dyn2A32">#REF!</definedName>
    <definedName name="CRF_Table2_II_.Fs1_Main" localSheetId="19">#REF!</definedName>
    <definedName name="CRF_Table2_II_.Fs1_Main">#REF!</definedName>
    <definedName name="CRF_Table4s1_Dyn1" localSheetId="19">#REF!</definedName>
    <definedName name="CRF_Table4s1_Dyn1">#REF!</definedName>
    <definedName name="CRF_Table4s1_DynA20" localSheetId="19">#REF!</definedName>
    <definedName name="CRF_Table4s1_DynA20">#REF!</definedName>
    <definedName name="CRF_Table4s1_Main" localSheetId="19">#REF!</definedName>
    <definedName name="CRF_Table4s1_Main">#REF!</definedName>
    <definedName name="menu" localSheetId="19">#REF!</definedName>
    <definedName name="menu">#REF!</definedName>
    <definedName name="_xlnm.Print_Area" localSheetId="0">'0.Contents'!$A$2:$C$30</definedName>
    <definedName name="_xlnm.Print_Area" localSheetId="2">'1.Total'!$A$1:$CA$97</definedName>
    <definedName name="_xlnm.Print_Area" localSheetId="19">'18.KP-LULUCF'!$A$1:$I$46</definedName>
    <definedName name="regression" localSheetId="9" hidden="1">#REF!</definedName>
    <definedName name="regression" localSheetId="10" hidden="1">#REF!</definedName>
    <definedName name="regression" hidden="1">#REF!</definedName>
    <definedName name="regressiona1" localSheetId="9" hidden="1">#REF!</definedName>
    <definedName name="regressiona1" localSheetId="10" hidden="1">#REF!</definedName>
    <definedName name="regressiona1" hidden="1">#REF!</definedName>
  </definedNames>
  <calcPr calcId="152511"/>
</workbook>
</file>

<file path=xl/calcChain.xml><?xml version="1.0" encoding="utf-8"?>
<calcChain xmlns="http://schemas.openxmlformats.org/spreadsheetml/2006/main">
  <c r="AX42" i="102" l="1"/>
  <c r="AW42" i="102"/>
  <c r="AV42" i="102"/>
  <c r="AU42" i="102"/>
  <c r="AT42" i="102"/>
  <c r="AS42" i="102"/>
  <c r="AR42" i="102"/>
  <c r="AQ42" i="102"/>
  <c r="AP42" i="102"/>
  <c r="AO42" i="102"/>
  <c r="AN42" i="102"/>
  <c r="AM42" i="102"/>
  <c r="AL42" i="102"/>
  <c r="AK42" i="102"/>
  <c r="AJ42" i="102"/>
  <c r="AI42" i="102"/>
  <c r="AH42" i="102"/>
  <c r="AG42" i="102"/>
  <c r="AF42" i="102"/>
  <c r="AE42" i="102"/>
  <c r="AD42" i="102"/>
  <c r="AC42" i="102"/>
  <c r="AB42" i="102"/>
  <c r="AA42" i="102"/>
  <c r="AY42" i="102" l="1"/>
  <c r="AQ76" i="67" l="1"/>
  <c r="AE76" i="67"/>
  <c r="BG76" i="67"/>
  <c r="BC76" i="67"/>
  <c r="AX76" i="67"/>
  <c r="AT76" i="67"/>
  <c r="AP76" i="67"/>
  <c r="AL76" i="67"/>
  <c r="AH76" i="67"/>
  <c r="AD76" i="67"/>
  <c r="AZ76" i="67"/>
  <c r="AU76" i="67"/>
  <c r="AI76" i="67"/>
  <c r="BF76" i="67"/>
  <c r="BB76" i="67"/>
  <c r="AW76" i="67"/>
  <c r="AS76" i="67"/>
  <c r="AO76" i="67"/>
  <c r="AK76" i="67"/>
  <c r="AG76" i="67"/>
  <c r="AC76" i="67"/>
  <c r="BD76" i="67"/>
  <c r="AY76" i="67"/>
  <c r="AM76" i="67"/>
  <c r="BE76" i="67"/>
  <c r="BA76" i="67"/>
  <c r="AV76" i="67"/>
  <c r="AR76" i="67"/>
  <c r="AN76" i="67"/>
  <c r="AJ76" i="67"/>
  <c r="AF76" i="67"/>
  <c r="AB76" i="67"/>
  <c r="AB88" i="102" l="1"/>
  <c r="AC88" i="102" s="1"/>
  <c r="AD88" i="102" s="1"/>
  <c r="AE88" i="102" s="1"/>
  <c r="AF88" i="102" s="1"/>
  <c r="AG88" i="102" s="1"/>
  <c r="AH88" i="102" s="1"/>
  <c r="AI88" i="102" s="1"/>
  <c r="AJ88" i="102" s="1"/>
  <c r="AK88" i="102" s="1"/>
  <c r="AL88" i="102" s="1"/>
  <c r="AM88" i="102" s="1"/>
  <c r="AN88" i="102" s="1"/>
  <c r="AO88" i="102" s="1"/>
  <c r="AP88" i="102" s="1"/>
  <c r="AQ88" i="102" s="1"/>
  <c r="AR88" i="102" s="1"/>
  <c r="AS88" i="102" s="1"/>
  <c r="AT88" i="102" s="1"/>
  <c r="AU88" i="102" s="1"/>
  <c r="AV88" i="102" s="1"/>
  <c r="AW88" i="102" s="1"/>
  <c r="AX88" i="102" s="1"/>
  <c r="AY88" i="102" s="1"/>
  <c r="AZ88" i="102" s="1"/>
  <c r="BA88" i="102" s="1"/>
  <c r="BB88" i="102" s="1"/>
  <c r="BC88" i="102" s="1"/>
  <c r="BD88" i="102" s="1"/>
  <c r="BE88" i="102" s="1"/>
  <c r="AB76" i="102"/>
  <c r="AC76" i="102" s="1"/>
  <c r="AD76" i="102" s="1"/>
  <c r="AE76" i="102" s="1"/>
  <c r="AF76" i="102" s="1"/>
  <c r="AG76" i="102" s="1"/>
  <c r="AH76" i="102" s="1"/>
  <c r="AI76" i="102" s="1"/>
  <c r="AJ76" i="102" s="1"/>
  <c r="AK76" i="102" s="1"/>
  <c r="AL76" i="102" s="1"/>
  <c r="AM76" i="102" s="1"/>
  <c r="AN76" i="102" s="1"/>
  <c r="AO76" i="102" s="1"/>
  <c r="AP76" i="102" s="1"/>
  <c r="AQ76" i="102" s="1"/>
  <c r="AR76" i="102" s="1"/>
  <c r="AS76" i="102" s="1"/>
  <c r="AT76" i="102" s="1"/>
  <c r="AU76" i="102" s="1"/>
  <c r="AV76" i="102" s="1"/>
  <c r="AW76" i="102" s="1"/>
  <c r="AX76" i="102" s="1"/>
  <c r="AY76" i="102" s="1"/>
  <c r="AZ76" i="102" s="1"/>
  <c r="BA76" i="102" s="1"/>
  <c r="BB76" i="102" s="1"/>
  <c r="BC76" i="102" s="1"/>
  <c r="BD76" i="102" s="1"/>
  <c r="BE76" i="102" s="1"/>
  <c r="AB64" i="102"/>
  <c r="AC64" i="102" s="1"/>
  <c r="AD64" i="102" s="1"/>
  <c r="AE64" i="102" s="1"/>
  <c r="AF64" i="102" s="1"/>
  <c r="AG64" i="102" s="1"/>
  <c r="AH64" i="102" s="1"/>
  <c r="AI64" i="102" s="1"/>
  <c r="AJ64" i="102" s="1"/>
  <c r="AK64" i="102" s="1"/>
  <c r="AL64" i="102" s="1"/>
  <c r="AM64" i="102" s="1"/>
  <c r="AN64" i="102" s="1"/>
  <c r="AO64" i="102" s="1"/>
  <c r="AP64" i="102" s="1"/>
  <c r="AQ64" i="102" s="1"/>
  <c r="AR64" i="102" s="1"/>
  <c r="AS64" i="102" s="1"/>
  <c r="AT64" i="102" s="1"/>
  <c r="AU64" i="102" s="1"/>
  <c r="AV64" i="102" s="1"/>
  <c r="AW64" i="102" s="1"/>
  <c r="AX64" i="102" s="1"/>
  <c r="AY64" i="102" s="1"/>
  <c r="AZ64" i="102" s="1"/>
  <c r="BA64" i="102" s="1"/>
  <c r="BB64" i="102" s="1"/>
  <c r="BC64" i="102" s="1"/>
  <c r="BD64" i="102" s="1"/>
  <c r="BE64" i="102" s="1"/>
  <c r="BE28" i="102"/>
  <c r="BE27" i="102" s="1"/>
  <c r="BE54" i="102" s="1"/>
  <c r="BD28" i="102"/>
  <c r="BC28" i="102"/>
  <c r="BC27" i="102" s="1"/>
  <c r="BC54" i="102" s="1"/>
  <c r="BB28" i="102"/>
  <c r="BA28" i="102"/>
  <c r="BA27" i="102" s="1"/>
  <c r="BA54" i="102" s="1"/>
  <c r="AZ28" i="102"/>
  <c r="BD27" i="102"/>
  <c r="BD54" i="102" s="1"/>
  <c r="BB27" i="102"/>
  <c r="BB54" i="102" s="1"/>
  <c r="AZ27" i="102"/>
  <c r="AZ54" i="102" s="1"/>
  <c r="AY69" i="102"/>
  <c r="AX69" i="102"/>
  <c r="AW69" i="102"/>
  <c r="AV69" i="102"/>
  <c r="AU69" i="102"/>
  <c r="AT69" i="102"/>
  <c r="AS69" i="102"/>
  <c r="AR69" i="102"/>
  <c r="AQ69" i="102"/>
  <c r="AP69" i="102"/>
  <c r="AO69" i="102"/>
  <c r="AN69" i="102"/>
  <c r="AM69" i="102"/>
  <c r="AL69" i="102"/>
  <c r="AK69" i="102"/>
  <c r="AJ69" i="102"/>
  <c r="AI69" i="102"/>
  <c r="AH69" i="102"/>
  <c r="AG69" i="102"/>
  <c r="AF69" i="102"/>
  <c r="AE69" i="102"/>
  <c r="AD69" i="102"/>
  <c r="AC69" i="102"/>
  <c r="AB69" i="102"/>
  <c r="AA69" i="102"/>
  <c r="AY22" i="102"/>
  <c r="AY68" i="102" s="1"/>
  <c r="AX22" i="102"/>
  <c r="AX68" i="102" s="1"/>
  <c r="AW22" i="102"/>
  <c r="AW68" i="102" s="1"/>
  <c r="AV22" i="102"/>
  <c r="AV68" i="102" s="1"/>
  <c r="AU22" i="102"/>
  <c r="AU68" i="102" s="1"/>
  <c r="AT22" i="102"/>
  <c r="AT68" i="102" s="1"/>
  <c r="AS22" i="102"/>
  <c r="AS68" i="102" s="1"/>
  <c r="AR22" i="102"/>
  <c r="AR68" i="102" s="1"/>
  <c r="AQ22" i="102"/>
  <c r="AQ68" i="102" s="1"/>
  <c r="AP22" i="102"/>
  <c r="AP68" i="102" s="1"/>
  <c r="AO22" i="102"/>
  <c r="AO68" i="102" s="1"/>
  <c r="AN22" i="102"/>
  <c r="AM22" i="102"/>
  <c r="AM68" i="102" s="1"/>
  <c r="AL22" i="102"/>
  <c r="AL68" i="102" s="1"/>
  <c r="AK22" i="102"/>
  <c r="AK68" i="102" s="1"/>
  <c r="AJ22" i="102"/>
  <c r="AJ68" i="102" s="1"/>
  <c r="AI22" i="102"/>
  <c r="AI68" i="102" s="1"/>
  <c r="AH22" i="102"/>
  <c r="AH68" i="102" s="1"/>
  <c r="AG22" i="102"/>
  <c r="AG68" i="102" s="1"/>
  <c r="AF22" i="102"/>
  <c r="AF68" i="102" s="1"/>
  <c r="AE22" i="102"/>
  <c r="AE68" i="102" s="1"/>
  <c r="AD22" i="102"/>
  <c r="AD68" i="102" s="1"/>
  <c r="AC22" i="102"/>
  <c r="AC68" i="102" s="1"/>
  <c r="AB22" i="102"/>
  <c r="AB68" i="102" s="1"/>
  <c r="AA22" i="102"/>
  <c r="AA68" i="102" s="1"/>
  <c r="AW17" i="102"/>
  <c r="AW67" i="102" s="1"/>
  <c r="AS17" i="102"/>
  <c r="AS67" i="102" s="1"/>
  <c r="AO17" i="102"/>
  <c r="AO67" i="102" s="1"/>
  <c r="AK17" i="102"/>
  <c r="AK67" i="102" s="1"/>
  <c r="AG17" i="102"/>
  <c r="AG67" i="102" s="1"/>
  <c r="AC17" i="102"/>
  <c r="AC67" i="102" s="1"/>
  <c r="BE17" i="102"/>
  <c r="BD17" i="102"/>
  <c r="BC17" i="102"/>
  <c r="BB17" i="102"/>
  <c r="BA17" i="102"/>
  <c r="AZ17" i="102"/>
  <c r="AY17" i="102"/>
  <c r="AY67" i="102" s="1"/>
  <c r="AX17" i="102"/>
  <c r="AX67" i="102" s="1"/>
  <c r="AV17" i="102"/>
  <c r="AV67" i="102" s="1"/>
  <c r="AU17" i="102"/>
  <c r="AU67" i="102" s="1"/>
  <c r="AT17" i="102"/>
  <c r="AT67" i="102" s="1"/>
  <c r="AR17" i="102"/>
  <c r="AR67" i="102" s="1"/>
  <c r="AQ17" i="102"/>
  <c r="AQ67" i="102" s="1"/>
  <c r="AP17" i="102"/>
  <c r="AP67" i="102" s="1"/>
  <c r="AN17" i="102"/>
  <c r="AN67" i="102" s="1"/>
  <c r="AM17" i="102"/>
  <c r="AM67" i="102" s="1"/>
  <c r="AL17" i="102"/>
  <c r="AL67" i="102" s="1"/>
  <c r="AJ17" i="102"/>
  <c r="AJ67" i="102" s="1"/>
  <c r="AI17" i="102"/>
  <c r="AI67" i="102" s="1"/>
  <c r="AH17" i="102"/>
  <c r="AH67" i="102" s="1"/>
  <c r="AF17" i="102"/>
  <c r="AF67" i="102" s="1"/>
  <c r="AE17" i="102"/>
  <c r="AE67" i="102" s="1"/>
  <c r="AD17" i="102"/>
  <c r="AD67" i="102" s="1"/>
  <c r="AB17" i="102"/>
  <c r="AB67" i="102" s="1"/>
  <c r="AA17" i="102"/>
  <c r="AA67" i="102" s="1"/>
  <c r="AX10" i="102"/>
  <c r="AX66" i="102" s="1"/>
  <c r="AV10" i="102"/>
  <c r="AV66" i="102" s="1"/>
  <c r="AT10" i="102"/>
  <c r="AT66" i="102" s="1"/>
  <c r="AR10" i="102"/>
  <c r="AR66" i="102" s="1"/>
  <c r="AP10" i="102"/>
  <c r="AP66" i="102" s="1"/>
  <c r="AN10" i="102"/>
  <c r="AN66" i="102" s="1"/>
  <c r="AJ10" i="102"/>
  <c r="AJ66" i="102" s="1"/>
  <c r="AF10" i="102"/>
  <c r="AF66" i="102" s="1"/>
  <c r="AB10" i="102"/>
  <c r="AB66" i="102" s="1"/>
  <c r="AY10" i="102"/>
  <c r="AY66" i="102" s="1"/>
  <c r="AW10" i="102"/>
  <c r="AW66" i="102" s="1"/>
  <c r="AU10" i="102"/>
  <c r="AU66" i="102" s="1"/>
  <c r="AS10" i="102"/>
  <c r="AS66" i="102" s="1"/>
  <c r="AQ10" i="102"/>
  <c r="AQ66" i="102" s="1"/>
  <c r="AO10" i="102"/>
  <c r="AO66" i="102" s="1"/>
  <c r="AM10" i="102"/>
  <c r="AM66" i="102" s="1"/>
  <c r="AL10" i="102"/>
  <c r="AL66" i="102" s="1"/>
  <c r="AK10" i="102"/>
  <c r="AK66" i="102" s="1"/>
  <c r="AI10" i="102"/>
  <c r="AI66" i="102" s="1"/>
  <c r="AH10" i="102"/>
  <c r="AH66" i="102" s="1"/>
  <c r="AG10" i="102"/>
  <c r="AG66" i="102" s="1"/>
  <c r="AE10" i="102"/>
  <c r="AE66" i="102" s="1"/>
  <c r="AD10" i="102"/>
  <c r="AD66" i="102" s="1"/>
  <c r="AC10" i="102"/>
  <c r="AC66" i="102" s="1"/>
  <c r="AA10" i="102"/>
  <c r="AA66" i="102" s="1"/>
  <c r="AX6" i="102"/>
  <c r="AV6" i="102"/>
  <c r="AV65" i="102" s="1"/>
  <c r="AT6" i="102"/>
  <c r="AR6" i="102"/>
  <c r="AR65" i="102" s="1"/>
  <c r="AP6" i="102"/>
  <c r="AN6" i="102"/>
  <c r="AN65" i="102" s="1"/>
  <c r="AL6" i="102"/>
  <c r="AJ6" i="102"/>
  <c r="AJ65" i="102" s="1"/>
  <c r="AH6" i="102"/>
  <c r="AF6" i="102"/>
  <c r="AF65" i="102" s="1"/>
  <c r="AD6" i="102"/>
  <c r="AD65" i="102" s="1"/>
  <c r="AB6" i="102"/>
  <c r="AB65" i="102" s="1"/>
  <c r="AY6" i="102"/>
  <c r="AW6" i="102"/>
  <c r="AU6" i="102"/>
  <c r="AU65" i="102" s="1"/>
  <c r="AS6" i="102"/>
  <c r="AS65" i="102" s="1"/>
  <c r="AQ6" i="102"/>
  <c r="AQ65" i="102" s="1"/>
  <c r="AO6" i="102"/>
  <c r="AM6" i="102"/>
  <c r="AM65" i="102" s="1"/>
  <c r="AK6" i="102"/>
  <c r="AI6" i="102"/>
  <c r="AI65" i="102" s="1"/>
  <c r="AG6" i="102"/>
  <c r="AE6" i="102"/>
  <c r="AC6" i="102"/>
  <c r="AC65" i="102" s="1"/>
  <c r="AA6" i="102"/>
  <c r="AB4" i="102"/>
  <c r="AC4" i="102" s="1"/>
  <c r="AD4" i="102" s="1"/>
  <c r="AE4" i="102" s="1"/>
  <c r="AF4" i="102" s="1"/>
  <c r="AG4" i="102" s="1"/>
  <c r="AH4" i="102" s="1"/>
  <c r="AI4" i="102" s="1"/>
  <c r="AJ4" i="102" s="1"/>
  <c r="AK4" i="102" s="1"/>
  <c r="AL4" i="102" s="1"/>
  <c r="AM4" i="102" s="1"/>
  <c r="AN4" i="102" s="1"/>
  <c r="AO4" i="102" s="1"/>
  <c r="AP4" i="102" s="1"/>
  <c r="AQ4" i="102" s="1"/>
  <c r="AR4" i="102" s="1"/>
  <c r="AS4" i="102" s="1"/>
  <c r="AT4" i="102" s="1"/>
  <c r="AU4" i="102" s="1"/>
  <c r="AV4" i="102" s="1"/>
  <c r="AW4" i="102" s="1"/>
  <c r="AX4" i="102" s="1"/>
  <c r="AY4" i="102" s="1"/>
  <c r="AZ4" i="102" s="1"/>
  <c r="BA4" i="102" s="1"/>
  <c r="BB4" i="102" s="1"/>
  <c r="BC4" i="102" s="1"/>
  <c r="BD4" i="102" s="1"/>
  <c r="BE4" i="102" s="1"/>
  <c r="AX7" i="73"/>
  <c r="AT7" i="73"/>
  <c r="AR7" i="73"/>
  <c r="AP7" i="73"/>
  <c r="AL7" i="73"/>
  <c r="AJ7" i="73"/>
  <c r="AH7" i="73"/>
  <c r="AD7" i="73"/>
  <c r="AB7" i="73"/>
  <c r="AC4" i="73"/>
  <c r="AD4" i="73" s="1"/>
  <c r="AE4" i="73" s="1"/>
  <c r="AF4" i="73" s="1"/>
  <c r="AG4" i="73" s="1"/>
  <c r="AH4" i="73" s="1"/>
  <c r="AI4" i="73" s="1"/>
  <c r="AJ4" i="73" s="1"/>
  <c r="AK4" i="73" s="1"/>
  <c r="AL4" i="73" s="1"/>
  <c r="AM4" i="73" s="1"/>
  <c r="AN4" i="73" s="1"/>
  <c r="AO4" i="73" s="1"/>
  <c r="AP4" i="73" s="1"/>
  <c r="AQ4" i="73" s="1"/>
  <c r="AR4" i="73" s="1"/>
  <c r="AS4" i="73" s="1"/>
  <c r="AT4" i="73" s="1"/>
  <c r="AU4" i="73" s="1"/>
  <c r="AV4" i="73" s="1"/>
  <c r="AW4" i="73" s="1"/>
  <c r="AX4" i="73" s="1"/>
  <c r="AY4" i="73" s="1"/>
  <c r="AB4" i="73"/>
  <c r="E11" i="109"/>
  <c r="E9" i="109"/>
  <c r="AQ49" i="101"/>
  <c r="AR49" i="101" s="1"/>
  <c r="AS49" i="101" s="1"/>
  <c r="AT49" i="101" s="1"/>
  <c r="AU49" i="101" s="1"/>
  <c r="AV49" i="101" s="1"/>
  <c r="AW49" i="101" s="1"/>
  <c r="AX49" i="101" s="1"/>
  <c r="AY49" i="101" s="1"/>
  <c r="AQ37" i="101"/>
  <c r="AR37" i="101" s="1"/>
  <c r="AS37" i="101" s="1"/>
  <c r="AT37" i="101" s="1"/>
  <c r="AU37" i="101" s="1"/>
  <c r="AV37" i="101" s="1"/>
  <c r="AW37" i="101" s="1"/>
  <c r="AX37" i="101" s="1"/>
  <c r="AY37" i="101" s="1"/>
  <c r="AQ23" i="101"/>
  <c r="AR23" i="101" s="1"/>
  <c r="AS23" i="101" s="1"/>
  <c r="AT23" i="101" s="1"/>
  <c r="AU23" i="101" s="1"/>
  <c r="AV23" i="101" s="1"/>
  <c r="AW23" i="101" s="1"/>
  <c r="AX23" i="101" s="1"/>
  <c r="AY23" i="101" s="1"/>
  <c r="AR9" i="101"/>
  <c r="AS9" i="101" s="1"/>
  <c r="AT9" i="101" s="1"/>
  <c r="AU9" i="101" s="1"/>
  <c r="AV9" i="101" s="1"/>
  <c r="AW9" i="101" s="1"/>
  <c r="AX9" i="101" s="1"/>
  <c r="AY9" i="101" s="1"/>
  <c r="AQ9" i="101"/>
  <c r="AQ4" i="101"/>
  <c r="AR4" i="101" s="1"/>
  <c r="AS4" i="101" s="1"/>
  <c r="AT4" i="101" s="1"/>
  <c r="AU4" i="101" s="1"/>
  <c r="AV4" i="101" s="1"/>
  <c r="AW4" i="101" s="1"/>
  <c r="AX4" i="101" s="1"/>
  <c r="AY4" i="101" s="1"/>
  <c r="AU49" i="97"/>
  <c r="AV49" i="97" s="1"/>
  <c r="AW49" i="97" s="1"/>
  <c r="AX49" i="97" s="1"/>
  <c r="AY49" i="97" s="1"/>
  <c r="AU37" i="97"/>
  <c r="AV37" i="97" s="1"/>
  <c r="AW37" i="97" s="1"/>
  <c r="AX37" i="97" s="1"/>
  <c r="AY37" i="97" s="1"/>
  <c r="AU23" i="97"/>
  <c r="AV23" i="97" s="1"/>
  <c r="AW23" i="97" s="1"/>
  <c r="AX23" i="97" s="1"/>
  <c r="AY23" i="97" s="1"/>
  <c r="AU9" i="97"/>
  <c r="AV9" i="97" s="1"/>
  <c r="AW9" i="97" s="1"/>
  <c r="AX9" i="97" s="1"/>
  <c r="AY9" i="97" s="1"/>
  <c r="AU4" i="97"/>
  <c r="AV4" i="97" s="1"/>
  <c r="AW4" i="97" s="1"/>
  <c r="AX4" i="97" s="1"/>
  <c r="AY4" i="97" s="1"/>
  <c r="AG136" i="100"/>
  <c r="AH136" i="100" s="1"/>
  <c r="AI136" i="100" s="1"/>
  <c r="AJ136" i="100" s="1"/>
  <c r="AK136" i="100" s="1"/>
  <c r="AL136" i="100" s="1"/>
  <c r="AM136" i="100" s="1"/>
  <c r="AN136" i="100" s="1"/>
  <c r="AO136" i="100" s="1"/>
  <c r="AP136" i="100" s="1"/>
  <c r="AQ136" i="100" s="1"/>
  <c r="AR136" i="100" s="1"/>
  <c r="AS136" i="100" s="1"/>
  <c r="AT136" i="100" s="1"/>
  <c r="AU136" i="100" s="1"/>
  <c r="AV136" i="100" s="1"/>
  <c r="AW136" i="100" s="1"/>
  <c r="AX136" i="100" s="1"/>
  <c r="AY136" i="100" s="1"/>
  <c r="AB136" i="100"/>
  <c r="AC136" i="100" s="1"/>
  <c r="AD136" i="100" s="1"/>
  <c r="AE136" i="100" s="1"/>
  <c r="AG103" i="100"/>
  <c r="AH103" i="100" s="1"/>
  <c r="AI103" i="100" s="1"/>
  <c r="AJ103" i="100" s="1"/>
  <c r="AK103" i="100" s="1"/>
  <c r="AL103" i="100" s="1"/>
  <c r="AM103" i="100" s="1"/>
  <c r="AN103" i="100" s="1"/>
  <c r="AO103" i="100" s="1"/>
  <c r="AP103" i="100" s="1"/>
  <c r="AQ103" i="100" s="1"/>
  <c r="AR103" i="100" s="1"/>
  <c r="AS103" i="100" s="1"/>
  <c r="AT103" i="100" s="1"/>
  <c r="AU103" i="100" s="1"/>
  <c r="AV103" i="100" s="1"/>
  <c r="AW103" i="100" s="1"/>
  <c r="AX103" i="100" s="1"/>
  <c r="AY103" i="100" s="1"/>
  <c r="AB103" i="100"/>
  <c r="AC103" i="100" s="1"/>
  <c r="AD103" i="100" s="1"/>
  <c r="AE103" i="100" s="1"/>
  <c r="AG70" i="100"/>
  <c r="AH70" i="100" s="1"/>
  <c r="AI70" i="100" s="1"/>
  <c r="AJ70" i="100" s="1"/>
  <c r="AK70" i="100" s="1"/>
  <c r="AL70" i="100" s="1"/>
  <c r="AM70" i="100" s="1"/>
  <c r="AN70" i="100" s="1"/>
  <c r="AO70" i="100" s="1"/>
  <c r="AP70" i="100" s="1"/>
  <c r="AQ70" i="100" s="1"/>
  <c r="AR70" i="100" s="1"/>
  <c r="AS70" i="100" s="1"/>
  <c r="AT70" i="100" s="1"/>
  <c r="AU70" i="100" s="1"/>
  <c r="AV70" i="100" s="1"/>
  <c r="AW70" i="100" s="1"/>
  <c r="AX70" i="100" s="1"/>
  <c r="AY70" i="100" s="1"/>
  <c r="AB70" i="100"/>
  <c r="AC70" i="100" s="1"/>
  <c r="AD70" i="100" s="1"/>
  <c r="AE70" i="100" s="1"/>
  <c r="AG37" i="100"/>
  <c r="AH37" i="100" s="1"/>
  <c r="AI37" i="100" s="1"/>
  <c r="AJ37" i="100" s="1"/>
  <c r="AK37" i="100" s="1"/>
  <c r="AL37" i="100" s="1"/>
  <c r="AM37" i="100" s="1"/>
  <c r="AN37" i="100" s="1"/>
  <c r="AO37" i="100" s="1"/>
  <c r="AP37" i="100" s="1"/>
  <c r="AQ37" i="100" s="1"/>
  <c r="AR37" i="100" s="1"/>
  <c r="AS37" i="100" s="1"/>
  <c r="AT37" i="100" s="1"/>
  <c r="AU37" i="100" s="1"/>
  <c r="AV37" i="100" s="1"/>
  <c r="AW37" i="100" s="1"/>
  <c r="AX37" i="100" s="1"/>
  <c r="AY37" i="100" s="1"/>
  <c r="AB37" i="100"/>
  <c r="AC37" i="100" s="1"/>
  <c r="AD37" i="100" s="1"/>
  <c r="AE37" i="100" s="1"/>
  <c r="AD147" i="100"/>
  <c r="AF145" i="100"/>
  <c r="AB145" i="100"/>
  <c r="AA75" i="100"/>
  <c r="AS140" i="100"/>
  <c r="AO140" i="100"/>
  <c r="AK140" i="100"/>
  <c r="AG140" i="100"/>
  <c r="AC140" i="100"/>
  <c r="AA73" i="100"/>
  <c r="AB4" i="100"/>
  <c r="AC4" i="100" s="1"/>
  <c r="AD4" i="100" s="1"/>
  <c r="AE4" i="100" s="1"/>
  <c r="AF4" i="100" s="1"/>
  <c r="AG4" i="100" s="1"/>
  <c r="AH4" i="100" s="1"/>
  <c r="AI4" i="100" s="1"/>
  <c r="AJ4" i="100" s="1"/>
  <c r="AK4" i="100" s="1"/>
  <c r="AL4" i="100" s="1"/>
  <c r="AM4" i="100" s="1"/>
  <c r="AN4" i="100" s="1"/>
  <c r="AO4" i="100" s="1"/>
  <c r="AP4" i="100" s="1"/>
  <c r="AQ4" i="100" s="1"/>
  <c r="AR4" i="100" s="1"/>
  <c r="AS4" i="100" s="1"/>
  <c r="AT4" i="100" s="1"/>
  <c r="AU4" i="100" s="1"/>
  <c r="AV4" i="100" s="1"/>
  <c r="AW4" i="100" s="1"/>
  <c r="AX4" i="100" s="1"/>
  <c r="AY4" i="100" s="1"/>
  <c r="AZ4" i="100" s="1"/>
  <c r="BA4" i="100" s="1"/>
  <c r="BB4" i="100" s="1"/>
  <c r="BC4" i="100" s="1"/>
  <c r="BD4" i="100" s="1"/>
  <c r="BE4" i="100" s="1"/>
  <c r="BE84" i="77"/>
  <c r="BD84" i="77"/>
  <c r="BC84" i="77"/>
  <c r="BB84" i="77"/>
  <c r="BA84" i="77"/>
  <c r="BE83" i="77"/>
  <c r="BD83" i="77"/>
  <c r="BC83" i="77"/>
  <c r="BB83" i="77"/>
  <c r="BA83" i="77"/>
  <c r="BE82" i="77"/>
  <c r="BD82" i="77"/>
  <c r="BC82" i="77"/>
  <c r="BB82" i="77"/>
  <c r="BA82" i="77"/>
  <c r="BE81" i="77"/>
  <c r="BD81" i="77"/>
  <c r="BC81" i="77"/>
  <c r="BB81" i="77"/>
  <c r="BA81" i="77"/>
  <c r="BE80" i="77"/>
  <c r="BD80" i="77"/>
  <c r="BC80" i="77"/>
  <c r="BB80" i="77"/>
  <c r="BA80" i="77"/>
  <c r="BE79" i="77"/>
  <c r="BD79" i="77"/>
  <c r="BC79" i="77"/>
  <c r="BB79" i="77"/>
  <c r="BA79" i="77"/>
  <c r="BE78" i="77"/>
  <c r="BD78" i="77"/>
  <c r="BC78" i="77"/>
  <c r="BB78" i="77"/>
  <c r="BA78" i="77"/>
  <c r="BE77" i="77"/>
  <c r="BD77" i="77"/>
  <c r="BC77" i="77"/>
  <c r="BB77" i="77"/>
  <c r="BA77" i="77"/>
  <c r="BE76" i="77"/>
  <c r="BD76" i="77"/>
  <c r="BC76" i="77"/>
  <c r="BB76" i="77"/>
  <c r="BA76" i="77"/>
  <c r="BE75" i="77"/>
  <c r="BD75" i="77"/>
  <c r="BC75" i="77"/>
  <c r="BB75" i="77"/>
  <c r="BA75" i="77"/>
  <c r="BE74" i="77"/>
  <c r="BD74" i="77"/>
  <c r="BC74" i="77"/>
  <c r="BB74" i="77"/>
  <c r="BA74" i="77"/>
  <c r="BE73" i="77"/>
  <c r="BD73" i="77"/>
  <c r="BC73" i="77"/>
  <c r="BB73" i="77"/>
  <c r="BA73" i="77"/>
  <c r="AB72" i="77"/>
  <c r="AC72" i="77" s="1"/>
  <c r="AD72" i="77" s="1"/>
  <c r="AE72" i="77" s="1"/>
  <c r="AF72" i="77" s="1"/>
  <c r="AG72" i="77" s="1"/>
  <c r="AH72" i="77" s="1"/>
  <c r="AI72" i="77" s="1"/>
  <c r="AJ72" i="77" s="1"/>
  <c r="AK72" i="77" s="1"/>
  <c r="AL72" i="77" s="1"/>
  <c r="AM72" i="77" s="1"/>
  <c r="AN72" i="77" s="1"/>
  <c r="AO72" i="77" s="1"/>
  <c r="AP72" i="77" s="1"/>
  <c r="AQ72" i="77" s="1"/>
  <c r="AR72" i="77" s="1"/>
  <c r="AS72" i="77" s="1"/>
  <c r="AT72" i="77" s="1"/>
  <c r="AU72" i="77" s="1"/>
  <c r="AV72" i="77" s="1"/>
  <c r="AW72" i="77" s="1"/>
  <c r="AX72" i="77" s="1"/>
  <c r="AY72" i="77" s="1"/>
  <c r="AZ72" i="77" s="1"/>
  <c r="BA72" i="77" s="1"/>
  <c r="BB72" i="77" s="1"/>
  <c r="BC72" i="77" s="1"/>
  <c r="BD72" i="77" s="1"/>
  <c r="BE72" i="77" s="1"/>
  <c r="AB57" i="77"/>
  <c r="AC57" i="77" s="1"/>
  <c r="AD57" i="77" s="1"/>
  <c r="AE57" i="77" s="1"/>
  <c r="AF57" i="77" s="1"/>
  <c r="AG57" i="77" s="1"/>
  <c r="AH57" i="77" s="1"/>
  <c r="AI57" i="77" s="1"/>
  <c r="AJ57" i="77" s="1"/>
  <c r="AK57" i="77" s="1"/>
  <c r="AL57" i="77" s="1"/>
  <c r="AM57" i="77" s="1"/>
  <c r="AN57" i="77" s="1"/>
  <c r="AO57" i="77" s="1"/>
  <c r="AP57" i="77" s="1"/>
  <c r="AQ57" i="77" s="1"/>
  <c r="AR57" i="77" s="1"/>
  <c r="AS57" i="77" s="1"/>
  <c r="AT57" i="77" s="1"/>
  <c r="AU57" i="77" s="1"/>
  <c r="AV57" i="77" s="1"/>
  <c r="AW57" i="77" s="1"/>
  <c r="AX57" i="77" s="1"/>
  <c r="AY57" i="77" s="1"/>
  <c r="AZ57" i="77" s="1"/>
  <c r="BA57" i="77" s="1"/>
  <c r="BB57" i="77" s="1"/>
  <c r="BC57" i="77" s="1"/>
  <c r="BD57" i="77" s="1"/>
  <c r="BE57" i="77" s="1"/>
  <c r="AB42" i="77"/>
  <c r="AC42" i="77" s="1"/>
  <c r="AD42" i="77" s="1"/>
  <c r="AE42" i="77" s="1"/>
  <c r="AF42" i="77" s="1"/>
  <c r="AG42" i="77" s="1"/>
  <c r="AH42" i="77" s="1"/>
  <c r="AI42" i="77" s="1"/>
  <c r="AJ42" i="77" s="1"/>
  <c r="AK42" i="77" s="1"/>
  <c r="AL42" i="77" s="1"/>
  <c r="AM42" i="77" s="1"/>
  <c r="AN42" i="77" s="1"/>
  <c r="AO42" i="77" s="1"/>
  <c r="AP42" i="77" s="1"/>
  <c r="AQ42" i="77" s="1"/>
  <c r="AR42" i="77" s="1"/>
  <c r="AS42" i="77" s="1"/>
  <c r="AT42" i="77" s="1"/>
  <c r="AU42" i="77" s="1"/>
  <c r="AV42" i="77" s="1"/>
  <c r="AW42" i="77" s="1"/>
  <c r="AX42" i="77" s="1"/>
  <c r="AY42" i="77" s="1"/>
  <c r="AZ42" i="77" s="1"/>
  <c r="BA42" i="77" s="1"/>
  <c r="BB42" i="77" s="1"/>
  <c r="BC42" i="77" s="1"/>
  <c r="BD42" i="77" s="1"/>
  <c r="BE42" i="77" s="1"/>
  <c r="AB27" i="77"/>
  <c r="AC27" i="77" s="1"/>
  <c r="AD27" i="77" s="1"/>
  <c r="AE27" i="77" s="1"/>
  <c r="AF27" i="77" s="1"/>
  <c r="AG27" i="77" s="1"/>
  <c r="AH27" i="77" s="1"/>
  <c r="AI27" i="77" s="1"/>
  <c r="AJ27" i="77" s="1"/>
  <c r="AK27" i="77" s="1"/>
  <c r="AL27" i="77" s="1"/>
  <c r="AM27" i="77" s="1"/>
  <c r="AN27" i="77" s="1"/>
  <c r="AO27" i="77" s="1"/>
  <c r="AP27" i="77" s="1"/>
  <c r="AQ27" i="77" s="1"/>
  <c r="AR27" i="77" s="1"/>
  <c r="AS27" i="77" s="1"/>
  <c r="AT27" i="77" s="1"/>
  <c r="AU27" i="77" s="1"/>
  <c r="AV27" i="77" s="1"/>
  <c r="AW27" i="77" s="1"/>
  <c r="AX27" i="77" s="1"/>
  <c r="AY27" i="77" s="1"/>
  <c r="AZ27" i="77" s="1"/>
  <c r="BA27" i="77" s="1"/>
  <c r="BB27" i="77" s="1"/>
  <c r="BC27" i="77" s="1"/>
  <c r="BD27" i="77" s="1"/>
  <c r="BE27" i="77" s="1"/>
  <c r="AY38" i="77"/>
  <c r="AX38" i="77"/>
  <c r="AW38" i="77"/>
  <c r="AV38" i="77"/>
  <c r="AU38" i="77"/>
  <c r="AT38" i="77"/>
  <c r="AR38" i="77"/>
  <c r="AQ38" i="77"/>
  <c r="AP38" i="77"/>
  <c r="AN38" i="77"/>
  <c r="AM38" i="77"/>
  <c r="AL38" i="77"/>
  <c r="AK38" i="77"/>
  <c r="AJ38" i="77"/>
  <c r="AI38" i="77"/>
  <c r="AH38" i="77"/>
  <c r="AG38" i="77"/>
  <c r="AF38" i="77"/>
  <c r="AE38" i="77"/>
  <c r="AD38" i="77"/>
  <c r="AB38" i="77"/>
  <c r="AA38" i="77"/>
  <c r="AY37" i="77"/>
  <c r="AW37" i="77"/>
  <c r="AV37" i="77"/>
  <c r="AU37" i="77"/>
  <c r="AS37" i="77"/>
  <c r="AR37" i="77"/>
  <c r="AQ37" i="77"/>
  <c r="AO37" i="77"/>
  <c r="AN37" i="77"/>
  <c r="AM37" i="77"/>
  <c r="AK37" i="77"/>
  <c r="AJ37" i="77"/>
  <c r="AI37" i="77"/>
  <c r="AG37" i="77"/>
  <c r="AF37" i="77"/>
  <c r="AE37" i="77"/>
  <c r="AC37" i="77"/>
  <c r="AB37" i="77"/>
  <c r="AA37" i="77"/>
  <c r="AY36" i="77"/>
  <c r="AX36" i="77"/>
  <c r="AW36" i="77"/>
  <c r="AV36" i="77"/>
  <c r="AU36" i="77"/>
  <c r="AT36" i="77"/>
  <c r="AS36" i="77"/>
  <c r="AR36" i="77"/>
  <c r="AQ36" i="77"/>
  <c r="AP36" i="77"/>
  <c r="AO36" i="77"/>
  <c r="AN36" i="77"/>
  <c r="AM36" i="77"/>
  <c r="AL36" i="77"/>
  <c r="AK36" i="77"/>
  <c r="AJ36" i="77"/>
  <c r="AI36" i="77"/>
  <c r="AH36" i="77"/>
  <c r="AG36" i="77"/>
  <c r="AF36" i="77"/>
  <c r="AE36" i="77"/>
  <c r="AD36" i="77"/>
  <c r="AC36" i="77"/>
  <c r="AB36" i="77"/>
  <c r="AA36" i="77"/>
  <c r="AY35" i="77"/>
  <c r="AX35" i="77"/>
  <c r="AW35" i="77"/>
  <c r="AU35" i="77"/>
  <c r="AT35" i="77"/>
  <c r="AS35" i="77"/>
  <c r="AQ35" i="77"/>
  <c r="AP35" i="77"/>
  <c r="AO35" i="77"/>
  <c r="AM35" i="77"/>
  <c r="AL35" i="77"/>
  <c r="AK35" i="77"/>
  <c r="AI35" i="77"/>
  <c r="AH35" i="77"/>
  <c r="AG35" i="77"/>
  <c r="AE35" i="77"/>
  <c r="AD35" i="77"/>
  <c r="AC35" i="77"/>
  <c r="AA35" i="77"/>
  <c r="AY34" i="77"/>
  <c r="AX34" i="77"/>
  <c r="AW34" i="77"/>
  <c r="AV34" i="77"/>
  <c r="AU34" i="77"/>
  <c r="AT34" i="77"/>
  <c r="AS34" i="77"/>
  <c r="AR34" i="77"/>
  <c r="AQ34" i="77"/>
  <c r="AP34" i="77"/>
  <c r="AO34" i="77"/>
  <c r="AN34" i="77"/>
  <c r="AM34" i="77"/>
  <c r="AL34" i="77"/>
  <c r="AK34" i="77"/>
  <c r="AJ34" i="77"/>
  <c r="AI34" i="77"/>
  <c r="AH34" i="77"/>
  <c r="AG34" i="77"/>
  <c r="AF34" i="77"/>
  <c r="AD34" i="77"/>
  <c r="AC34" i="77"/>
  <c r="AB34" i="77"/>
  <c r="AY33" i="77"/>
  <c r="AX33" i="77"/>
  <c r="AW33" i="77"/>
  <c r="AV33" i="77"/>
  <c r="AU33" i="77"/>
  <c r="AT33" i="77"/>
  <c r="AS33" i="77"/>
  <c r="AR33" i="77"/>
  <c r="AQ33" i="77"/>
  <c r="AP33" i="77"/>
  <c r="AO33" i="77"/>
  <c r="AN33" i="77"/>
  <c r="AM33" i="77"/>
  <c r="AL33" i="77"/>
  <c r="AK33" i="77"/>
  <c r="AJ33" i="77"/>
  <c r="AI33" i="77"/>
  <c r="AH33" i="77"/>
  <c r="AG33" i="77"/>
  <c r="AF33" i="77"/>
  <c r="AE33" i="77"/>
  <c r="AD33" i="77"/>
  <c r="AC33" i="77"/>
  <c r="AB33" i="77"/>
  <c r="AA33" i="77"/>
  <c r="AY32" i="77"/>
  <c r="AX32" i="77"/>
  <c r="AW32" i="77"/>
  <c r="AV32" i="77"/>
  <c r="AU32" i="77"/>
  <c r="AT32" i="77"/>
  <c r="AR32" i="77"/>
  <c r="AQ32" i="77"/>
  <c r="AP32" i="77"/>
  <c r="AN32" i="77"/>
  <c r="AM32" i="77"/>
  <c r="AL32" i="77"/>
  <c r="AJ32" i="77"/>
  <c r="AI32" i="77"/>
  <c r="AH32" i="77"/>
  <c r="AG32" i="77"/>
  <c r="AF32" i="77"/>
  <c r="AE32" i="77"/>
  <c r="AD32" i="77"/>
  <c r="AB32" i="77"/>
  <c r="AA32" i="77"/>
  <c r="AY30" i="77"/>
  <c r="AX30" i="77"/>
  <c r="AW30" i="77"/>
  <c r="AV30" i="77"/>
  <c r="AU30" i="77"/>
  <c r="AT30" i="77"/>
  <c r="AS30" i="77"/>
  <c r="AR30" i="77"/>
  <c r="AQ30" i="77"/>
  <c r="AP30" i="77"/>
  <c r="AO30" i="77"/>
  <c r="AN30" i="77"/>
  <c r="AM30" i="77"/>
  <c r="AL30" i="77"/>
  <c r="AK30" i="77"/>
  <c r="AJ30" i="77"/>
  <c r="AI30" i="77"/>
  <c r="AH30" i="77"/>
  <c r="AG30" i="77"/>
  <c r="AF30" i="77"/>
  <c r="AE30" i="77"/>
  <c r="AD30" i="77"/>
  <c r="AC30" i="77"/>
  <c r="AB30" i="77"/>
  <c r="AA30" i="77"/>
  <c r="AY29" i="77"/>
  <c r="AX29" i="77"/>
  <c r="AW29" i="77"/>
  <c r="AV29" i="77"/>
  <c r="AU29" i="77"/>
  <c r="AT29" i="77"/>
  <c r="AS29" i="77"/>
  <c r="AR29" i="77"/>
  <c r="AQ29" i="77"/>
  <c r="AP29" i="77"/>
  <c r="AO29" i="77"/>
  <c r="AN29" i="77"/>
  <c r="AM29" i="77"/>
  <c r="AL29" i="77"/>
  <c r="AK29" i="77"/>
  <c r="AJ29" i="77"/>
  <c r="AI29" i="77"/>
  <c r="AH29" i="77"/>
  <c r="AG29" i="77"/>
  <c r="AF29" i="77"/>
  <c r="AE29" i="77"/>
  <c r="AD29" i="77"/>
  <c r="AC29" i="77"/>
  <c r="AB29" i="77"/>
  <c r="AA29" i="77"/>
  <c r="AB4" i="77"/>
  <c r="AC4" i="77" s="1"/>
  <c r="AD4" i="77" s="1"/>
  <c r="AE4" i="77" s="1"/>
  <c r="AF4" i="77" s="1"/>
  <c r="AG4" i="77" s="1"/>
  <c r="AH4" i="77" s="1"/>
  <c r="AI4" i="77" s="1"/>
  <c r="AJ4" i="77" s="1"/>
  <c r="AK4" i="77" s="1"/>
  <c r="AL4" i="77" s="1"/>
  <c r="AM4" i="77" s="1"/>
  <c r="AN4" i="77" s="1"/>
  <c r="AO4" i="77" s="1"/>
  <c r="AP4" i="77" s="1"/>
  <c r="AQ4" i="77" s="1"/>
  <c r="AR4" i="77" s="1"/>
  <c r="AS4" i="77" s="1"/>
  <c r="AT4" i="77" s="1"/>
  <c r="AU4" i="77" s="1"/>
  <c r="AV4" i="77" s="1"/>
  <c r="AW4" i="77" s="1"/>
  <c r="AX4" i="77" s="1"/>
  <c r="AY4" i="77" s="1"/>
  <c r="AZ4" i="77" s="1"/>
  <c r="BA4" i="77" s="1"/>
  <c r="BB4" i="77" s="1"/>
  <c r="BC4" i="77" s="1"/>
  <c r="BD4" i="77" s="1"/>
  <c r="BE4" i="77" s="1"/>
  <c r="AB36" i="76"/>
  <c r="AC36" i="76" s="1"/>
  <c r="AD36" i="76" s="1"/>
  <c r="AE36" i="76" s="1"/>
  <c r="AF36" i="76" s="1"/>
  <c r="AG36" i="76" s="1"/>
  <c r="AH36" i="76" s="1"/>
  <c r="AI36" i="76" s="1"/>
  <c r="AJ36" i="76" s="1"/>
  <c r="AK36" i="76" s="1"/>
  <c r="AL36" i="76" s="1"/>
  <c r="AM36" i="76" s="1"/>
  <c r="AN36" i="76" s="1"/>
  <c r="AO36" i="76" s="1"/>
  <c r="AP36" i="76" s="1"/>
  <c r="AQ36" i="76" s="1"/>
  <c r="AR36" i="76" s="1"/>
  <c r="AS36" i="76" s="1"/>
  <c r="AT36" i="76" s="1"/>
  <c r="AU36" i="76" s="1"/>
  <c r="AV36" i="76" s="1"/>
  <c r="AW36" i="76" s="1"/>
  <c r="AX36" i="76" s="1"/>
  <c r="AY36" i="76" s="1"/>
  <c r="AB28" i="76"/>
  <c r="AC28" i="76" s="1"/>
  <c r="AD28" i="76" s="1"/>
  <c r="AE28" i="76" s="1"/>
  <c r="AF28" i="76" s="1"/>
  <c r="AG28" i="76" s="1"/>
  <c r="AH28" i="76" s="1"/>
  <c r="AI28" i="76" s="1"/>
  <c r="AJ28" i="76" s="1"/>
  <c r="AK28" i="76" s="1"/>
  <c r="AL28" i="76" s="1"/>
  <c r="AM28" i="76" s="1"/>
  <c r="AN28" i="76" s="1"/>
  <c r="AO28" i="76" s="1"/>
  <c r="AP28" i="76" s="1"/>
  <c r="AQ28" i="76" s="1"/>
  <c r="AR28" i="76" s="1"/>
  <c r="AS28" i="76" s="1"/>
  <c r="AT28" i="76" s="1"/>
  <c r="AU28" i="76" s="1"/>
  <c r="AV28" i="76" s="1"/>
  <c r="AW28" i="76" s="1"/>
  <c r="AX28" i="76" s="1"/>
  <c r="AY28" i="76" s="1"/>
  <c r="AB20" i="76"/>
  <c r="AC20" i="76" s="1"/>
  <c r="AD20" i="76" s="1"/>
  <c r="AE20" i="76" s="1"/>
  <c r="AF20" i="76" s="1"/>
  <c r="AG20" i="76" s="1"/>
  <c r="AH20" i="76" s="1"/>
  <c r="AI20" i="76" s="1"/>
  <c r="AJ20" i="76" s="1"/>
  <c r="AK20" i="76" s="1"/>
  <c r="AL20" i="76" s="1"/>
  <c r="AM20" i="76" s="1"/>
  <c r="AN20" i="76" s="1"/>
  <c r="AO20" i="76" s="1"/>
  <c r="AP20" i="76" s="1"/>
  <c r="AQ20" i="76" s="1"/>
  <c r="AR20" i="76" s="1"/>
  <c r="AS20" i="76" s="1"/>
  <c r="AT20" i="76" s="1"/>
  <c r="AU20" i="76" s="1"/>
  <c r="AV20" i="76" s="1"/>
  <c r="AW20" i="76" s="1"/>
  <c r="AX20" i="76" s="1"/>
  <c r="AY20" i="76" s="1"/>
  <c r="AB12" i="76"/>
  <c r="AC12" i="76" s="1"/>
  <c r="AD12" i="76" s="1"/>
  <c r="AE12" i="76" s="1"/>
  <c r="AF12" i="76" s="1"/>
  <c r="AG12" i="76" s="1"/>
  <c r="AH12" i="76" s="1"/>
  <c r="AI12" i="76" s="1"/>
  <c r="AJ12" i="76" s="1"/>
  <c r="AK12" i="76" s="1"/>
  <c r="AL12" i="76" s="1"/>
  <c r="AM12" i="76" s="1"/>
  <c r="AN12" i="76" s="1"/>
  <c r="AO12" i="76" s="1"/>
  <c r="AP12" i="76" s="1"/>
  <c r="AQ12" i="76" s="1"/>
  <c r="AR12" i="76" s="1"/>
  <c r="AS12" i="76" s="1"/>
  <c r="AT12" i="76" s="1"/>
  <c r="AU12" i="76" s="1"/>
  <c r="AV12" i="76" s="1"/>
  <c r="AW12" i="76" s="1"/>
  <c r="AX12" i="76" s="1"/>
  <c r="AY12" i="76" s="1"/>
  <c r="AB4" i="76"/>
  <c r="AC4" i="76" s="1"/>
  <c r="AD4" i="76" s="1"/>
  <c r="AE4" i="76" s="1"/>
  <c r="AF4" i="76" s="1"/>
  <c r="AG4" i="76" s="1"/>
  <c r="AH4" i="76" s="1"/>
  <c r="AI4" i="76" s="1"/>
  <c r="AJ4" i="76" s="1"/>
  <c r="AK4" i="76" s="1"/>
  <c r="AL4" i="76" s="1"/>
  <c r="AM4" i="76" s="1"/>
  <c r="AN4" i="76" s="1"/>
  <c r="AO4" i="76" s="1"/>
  <c r="AP4" i="76" s="1"/>
  <c r="AQ4" i="76" s="1"/>
  <c r="AR4" i="76" s="1"/>
  <c r="AS4" i="76" s="1"/>
  <c r="AT4" i="76" s="1"/>
  <c r="AU4" i="76" s="1"/>
  <c r="AV4" i="76" s="1"/>
  <c r="AW4" i="76" s="1"/>
  <c r="AX4" i="76" s="1"/>
  <c r="AY4" i="76" s="1"/>
  <c r="AZ4" i="76" s="1"/>
  <c r="BA4" i="76" s="1"/>
  <c r="BB4" i="76" s="1"/>
  <c r="BC4" i="76" s="1"/>
  <c r="BD4" i="76" s="1"/>
  <c r="BE4" i="76" s="1"/>
  <c r="AB79" i="75"/>
  <c r="AC79" i="75" s="1"/>
  <c r="AD79" i="75" s="1"/>
  <c r="AE79" i="75" s="1"/>
  <c r="AF79" i="75" s="1"/>
  <c r="AG79" i="75" s="1"/>
  <c r="AH79" i="75" s="1"/>
  <c r="AI79" i="75" s="1"/>
  <c r="AJ79" i="75" s="1"/>
  <c r="AK79" i="75" s="1"/>
  <c r="AL79" i="75" s="1"/>
  <c r="AM79" i="75" s="1"/>
  <c r="AN79" i="75" s="1"/>
  <c r="AO79" i="75" s="1"/>
  <c r="AP79" i="75" s="1"/>
  <c r="AQ79" i="75" s="1"/>
  <c r="AR79" i="75" s="1"/>
  <c r="AS79" i="75" s="1"/>
  <c r="AT79" i="75" s="1"/>
  <c r="AU79" i="75" s="1"/>
  <c r="AV79" i="75" s="1"/>
  <c r="AW79" i="75" s="1"/>
  <c r="AX79" i="75" s="1"/>
  <c r="AY79" i="75" s="1"/>
  <c r="AB63" i="75"/>
  <c r="AC63" i="75" s="1"/>
  <c r="AD63" i="75" s="1"/>
  <c r="AE63" i="75" s="1"/>
  <c r="AF63" i="75" s="1"/>
  <c r="AG63" i="75" s="1"/>
  <c r="AH63" i="75" s="1"/>
  <c r="AI63" i="75" s="1"/>
  <c r="AJ63" i="75" s="1"/>
  <c r="AK63" i="75" s="1"/>
  <c r="AL63" i="75" s="1"/>
  <c r="AM63" i="75" s="1"/>
  <c r="AN63" i="75" s="1"/>
  <c r="AO63" i="75" s="1"/>
  <c r="AP63" i="75" s="1"/>
  <c r="AQ63" i="75" s="1"/>
  <c r="AR63" i="75" s="1"/>
  <c r="AS63" i="75" s="1"/>
  <c r="AT63" i="75" s="1"/>
  <c r="AU63" i="75" s="1"/>
  <c r="AV63" i="75" s="1"/>
  <c r="AW63" i="75" s="1"/>
  <c r="AX63" i="75" s="1"/>
  <c r="AY63" i="75" s="1"/>
  <c r="AB47" i="75"/>
  <c r="AC47" i="75" s="1"/>
  <c r="AD47" i="75" s="1"/>
  <c r="AE47" i="75" s="1"/>
  <c r="AF47" i="75" s="1"/>
  <c r="AG47" i="75" s="1"/>
  <c r="AH47" i="75" s="1"/>
  <c r="AI47" i="75" s="1"/>
  <c r="AJ47" i="75" s="1"/>
  <c r="AK47" i="75" s="1"/>
  <c r="AL47" i="75" s="1"/>
  <c r="AM47" i="75" s="1"/>
  <c r="AN47" i="75" s="1"/>
  <c r="AO47" i="75" s="1"/>
  <c r="AP47" i="75" s="1"/>
  <c r="AQ47" i="75" s="1"/>
  <c r="AR47" i="75" s="1"/>
  <c r="AS47" i="75" s="1"/>
  <c r="AT47" i="75" s="1"/>
  <c r="AU47" i="75" s="1"/>
  <c r="AV47" i="75" s="1"/>
  <c r="AW47" i="75" s="1"/>
  <c r="AX47" i="75" s="1"/>
  <c r="AY47" i="75" s="1"/>
  <c r="AB31" i="75"/>
  <c r="AC31" i="75" s="1"/>
  <c r="AD31" i="75" s="1"/>
  <c r="AE31" i="75" s="1"/>
  <c r="AF31" i="75" s="1"/>
  <c r="AG31" i="75" s="1"/>
  <c r="AH31" i="75" s="1"/>
  <c r="AI31" i="75" s="1"/>
  <c r="AJ31" i="75" s="1"/>
  <c r="AK31" i="75" s="1"/>
  <c r="AL31" i="75" s="1"/>
  <c r="AM31" i="75" s="1"/>
  <c r="AN31" i="75" s="1"/>
  <c r="AO31" i="75" s="1"/>
  <c r="AP31" i="75" s="1"/>
  <c r="AQ31" i="75" s="1"/>
  <c r="AR31" i="75" s="1"/>
  <c r="AS31" i="75" s="1"/>
  <c r="AT31" i="75" s="1"/>
  <c r="AU31" i="75" s="1"/>
  <c r="AV31" i="75" s="1"/>
  <c r="AW31" i="75" s="1"/>
  <c r="AX31" i="75" s="1"/>
  <c r="AY31" i="75" s="1"/>
  <c r="AY43" i="75"/>
  <c r="AX43" i="75"/>
  <c r="AW43" i="75"/>
  <c r="AV43" i="75"/>
  <c r="AU43" i="75"/>
  <c r="AT43" i="75"/>
  <c r="AS43" i="75"/>
  <c r="AR43" i="75"/>
  <c r="AQ43" i="75"/>
  <c r="AP43" i="75"/>
  <c r="AO43" i="75"/>
  <c r="AN43" i="75"/>
  <c r="AM43" i="75"/>
  <c r="AL43" i="75"/>
  <c r="AK43" i="75"/>
  <c r="AJ43" i="75"/>
  <c r="AI43" i="75"/>
  <c r="AH43" i="75"/>
  <c r="AG43" i="75"/>
  <c r="AF43" i="75"/>
  <c r="AE43" i="75"/>
  <c r="AD43" i="75"/>
  <c r="AC43" i="75"/>
  <c r="AB43" i="75"/>
  <c r="AA43" i="75"/>
  <c r="AY42" i="75"/>
  <c r="AX42" i="75"/>
  <c r="AW42" i="75"/>
  <c r="AV42" i="75"/>
  <c r="AU42" i="75"/>
  <c r="AT42" i="75"/>
  <c r="AS42" i="75"/>
  <c r="AR42" i="75"/>
  <c r="AQ42" i="75"/>
  <c r="AP42" i="75"/>
  <c r="AO42" i="75"/>
  <c r="AN42" i="75"/>
  <c r="AM42" i="75"/>
  <c r="AL42" i="75"/>
  <c r="AK42" i="75"/>
  <c r="AJ42" i="75"/>
  <c r="AI42" i="75"/>
  <c r="AH42" i="75"/>
  <c r="AG42" i="75"/>
  <c r="AF42" i="75"/>
  <c r="AE42" i="75"/>
  <c r="AD42" i="75"/>
  <c r="AC42" i="75"/>
  <c r="AB42" i="75"/>
  <c r="AA42" i="75"/>
  <c r="AY41" i="75"/>
  <c r="AX41" i="75"/>
  <c r="AW41" i="75"/>
  <c r="AV41" i="75"/>
  <c r="AU41" i="75"/>
  <c r="AT41" i="75"/>
  <c r="AS41" i="75"/>
  <c r="AQ41" i="75"/>
  <c r="AP41" i="75"/>
  <c r="AO41" i="75"/>
  <c r="AM41" i="75"/>
  <c r="AL41" i="75"/>
  <c r="AK41" i="75"/>
  <c r="AJ41" i="75"/>
  <c r="AI41" i="75"/>
  <c r="AH41" i="75"/>
  <c r="AG41" i="75"/>
  <c r="AF41" i="75"/>
  <c r="AE41" i="75"/>
  <c r="AD41" i="75"/>
  <c r="AC41" i="75"/>
  <c r="AB41" i="75"/>
  <c r="AA41" i="75"/>
  <c r="AY40" i="75"/>
  <c r="AW40" i="75"/>
  <c r="AV40" i="75"/>
  <c r="AU40" i="75"/>
  <c r="AS40" i="75"/>
  <c r="AR40" i="75"/>
  <c r="AQ40" i="75"/>
  <c r="AO40" i="75"/>
  <c r="AN40" i="75"/>
  <c r="AM40" i="75"/>
  <c r="AK40" i="75"/>
  <c r="AJ40" i="75"/>
  <c r="AI40" i="75"/>
  <c r="AG40" i="75"/>
  <c r="AF40" i="75"/>
  <c r="AE40" i="75"/>
  <c r="AC40" i="75"/>
  <c r="AB40" i="75"/>
  <c r="AA40" i="75"/>
  <c r="AX39" i="75"/>
  <c r="AW39" i="75"/>
  <c r="AV39" i="75"/>
  <c r="AT39" i="75"/>
  <c r="AS39" i="75"/>
  <c r="AR39" i="75"/>
  <c r="AP39" i="75"/>
  <c r="AO39" i="75"/>
  <c r="AN39" i="75"/>
  <c r="AL39" i="75"/>
  <c r="AK39" i="75"/>
  <c r="AJ39" i="75"/>
  <c r="AH39" i="75"/>
  <c r="AG39" i="75"/>
  <c r="AF39" i="75"/>
  <c r="AD39" i="75"/>
  <c r="AC39" i="75"/>
  <c r="AB39" i="75"/>
  <c r="AY37" i="75"/>
  <c r="AX37" i="75"/>
  <c r="AW37" i="75"/>
  <c r="AV37" i="75"/>
  <c r="AU37" i="75"/>
  <c r="AT37" i="75"/>
  <c r="AS37" i="75"/>
  <c r="AR37" i="75"/>
  <c r="AQ37" i="75"/>
  <c r="AP37" i="75"/>
  <c r="AO37" i="75"/>
  <c r="AN37" i="75"/>
  <c r="AM37" i="75"/>
  <c r="AL37" i="75"/>
  <c r="AK37" i="75"/>
  <c r="AJ37" i="75"/>
  <c r="AI37" i="75"/>
  <c r="AH37" i="75"/>
  <c r="AG37" i="75"/>
  <c r="AF37" i="75"/>
  <c r="AE37" i="75"/>
  <c r="AD37" i="75"/>
  <c r="AC37" i="75"/>
  <c r="AB37" i="75"/>
  <c r="AA37" i="75"/>
  <c r="AY36" i="75"/>
  <c r="AX36" i="75"/>
  <c r="AW36" i="75"/>
  <c r="AU36" i="75"/>
  <c r="AT36" i="75"/>
  <c r="AQ36" i="75"/>
  <c r="AP36" i="75"/>
  <c r="AO36" i="75"/>
  <c r="AM36" i="75"/>
  <c r="AL36" i="75"/>
  <c r="AI36" i="75"/>
  <c r="AH36" i="75"/>
  <c r="AG36" i="75"/>
  <c r="AE36" i="75"/>
  <c r="AD36" i="75"/>
  <c r="AA36" i="75"/>
  <c r="AD11" i="75"/>
  <c r="AY33" i="75"/>
  <c r="AW33" i="75"/>
  <c r="AV33" i="75"/>
  <c r="AU33" i="75"/>
  <c r="AS33" i="75"/>
  <c r="AR33" i="75"/>
  <c r="AQ33" i="75"/>
  <c r="AP33" i="75"/>
  <c r="AO33" i="75"/>
  <c r="AN33" i="75"/>
  <c r="AM33" i="75"/>
  <c r="AK33" i="75"/>
  <c r="AJ33" i="75"/>
  <c r="AI33" i="75"/>
  <c r="AG33" i="75"/>
  <c r="AF33" i="75"/>
  <c r="AE33" i="75"/>
  <c r="AC33" i="75"/>
  <c r="AB33" i="75"/>
  <c r="AA33" i="75"/>
  <c r="AB4" i="75"/>
  <c r="AC4" i="75" s="1"/>
  <c r="AD4" i="75" s="1"/>
  <c r="AE4" i="75" s="1"/>
  <c r="AF4" i="75" s="1"/>
  <c r="AG4" i="75" s="1"/>
  <c r="AH4" i="75" s="1"/>
  <c r="AI4" i="75" s="1"/>
  <c r="AJ4" i="75" s="1"/>
  <c r="AK4" i="75" s="1"/>
  <c r="AL4" i="75" s="1"/>
  <c r="AM4" i="75" s="1"/>
  <c r="AN4" i="75" s="1"/>
  <c r="AO4" i="75" s="1"/>
  <c r="AP4" i="75" s="1"/>
  <c r="AQ4" i="75" s="1"/>
  <c r="AR4" i="75" s="1"/>
  <c r="AS4" i="75" s="1"/>
  <c r="AT4" i="75" s="1"/>
  <c r="AU4" i="75" s="1"/>
  <c r="AV4" i="75" s="1"/>
  <c r="AW4" i="75" s="1"/>
  <c r="AX4" i="75" s="1"/>
  <c r="AY4" i="75" s="1"/>
  <c r="AZ4" i="75" s="1"/>
  <c r="BA4" i="75" s="1"/>
  <c r="BB4" i="75" s="1"/>
  <c r="BC4" i="75" s="1"/>
  <c r="BD4" i="75" s="1"/>
  <c r="BE4" i="75" s="1"/>
  <c r="AB40" i="74"/>
  <c r="AC40" i="74" s="1"/>
  <c r="AD40" i="74" s="1"/>
  <c r="AE40" i="74" s="1"/>
  <c r="AF40" i="74" s="1"/>
  <c r="AG40" i="74" s="1"/>
  <c r="AH40" i="74" s="1"/>
  <c r="AI40" i="74" s="1"/>
  <c r="AJ40" i="74" s="1"/>
  <c r="AK40" i="74" s="1"/>
  <c r="AL40" i="74" s="1"/>
  <c r="AM40" i="74" s="1"/>
  <c r="AN40" i="74" s="1"/>
  <c r="AO40" i="74" s="1"/>
  <c r="AP40" i="74" s="1"/>
  <c r="AQ40" i="74" s="1"/>
  <c r="AR40" i="74" s="1"/>
  <c r="AS40" i="74" s="1"/>
  <c r="AT40" i="74" s="1"/>
  <c r="AU40" i="74" s="1"/>
  <c r="AV40" i="74" s="1"/>
  <c r="AW40" i="74" s="1"/>
  <c r="AX40" i="74" s="1"/>
  <c r="AY40" i="74" s="1"/>
  <c r="AB31" i="74"/>
  <c r="AC31" i="74" s="1"/>
  <c r="AD31" i="74" s="1"/>
  <c r="AE31" i="74" s="1"/>
  <c r="AF31" i="74" s="1"/>
  <c r="AG31" i="74" s="1"/>
  <c r="AH31" i="74" s="1"/>
  <c r="AI31" i="74" s="1"/>
  <c r="AJ31" i="74" s="1"/>
  <c r="AK31" i="74" s="1"/>
  <c r="AL31" i="74" s="1"/>
  <c r="AM31" i="74" s="1"/>
  <c r="AN31" i="74" s="1"/>
  <c r="AO31" i="74" s="1"/>
  <c r="AP31" i="74" s="1"/>
  <c r="AQ31" i="74" s="1"/>
  <c r="AR31" i="74" s="1"/>
  <c r="AS31" i="74" s="1"/>
  <c r="AT31" i="74" s="1"/>
  <c r="AU31" i="74" s="1"/>
  <c r="AV31" i="74" s="1"/>
  <c r="AW31" i="74" s="1"/>
  <c r="AX31" i="74" s="1"/>
  <c r="AY31" i="74" s="1"/>
  <c r="AB22" i="74"/>
  <c r="AC22" i="74" s="1"/>
  <c r="AD22" i="74" s="1"/>
  <c r="AE22" i="74" s="1"/>
  <c r="AF22" i="74" s="1"/>
  <c r="AG22" i="74" s="1"/>
  <c r="AH22" i="74" s="1"/>
  <c r="AI22" i="74" s="1"/>
  <c r="AJ22" i="74" s="1"/>
  <c r="AK22" i="74" s="1"/>
  <c r="AL22" i="74" s="1"/>
  <c r="AM22" i="74" s="1"/>
  <c r="AN22" i="74" s="1"/>
  <c r="AO22" i="74" s="1"/>
  <c r="AP22" i="74" s="1"/>
  <c r="AQ22" i="74" s="1"/>
  <c r="AR22" i="74" s="1"/>
  <c r="AS22" i="74" s="1"/>
  <c r="AT22" i="74" s="1"/>
  <c r="AU22" i="74" s="1"/>
  <c r="AV22" i="74" s="1"/>
  <c r="AW22" i="74" s="1"/>
  <c r="AX22" i="74" s="1"/>
  <c r="AY22" i="74" s="1"/>
  <c r="AB13" i="74"/>
  <c r="AC13" i="74" s="1"/>
  <c r="AD13" i="74" s="1"/>
  <c r="AE13" i="74" s="1"/>
  <c r="AF13" i="74" s="1"/>
  <c r="AG13" i="74" s="1"/>
  <c r="AH13" i="74" s="1"/>
  <c r="AI13" i="74" s="1"/>
  <c r="AJ13" i="74" s="1"/>
  <c r="AK13" i="74" s="1"/>
  <c r="AL13" i="74" s="1"/>
  <c r="AM13" i="74" s="1"/>
  <c r="AN13" i="74" s="1"/>
  <c r="AO13" i="74" s="1"/>
  <c r="AP13" i="74" s="1"/>
  <c r="AQ13" i="74" s="1"/>
  <c r="AR13" i="74" s="1"/>
  <c r="AS13" i="74" s="1"/>
  <c r="AT13" i="74" s="1"/>
  <c r="AU13" i="74" s="1"/>
  <c r="AV13" i="74" s="1"/>
  <c r="AW13" i="74" s="1"/>
  <c r="AX13" i="74" s="1"/>
  <c r="AY13" i="74" s="1"/>
  <c r="AB4" i="74"/>
  <c r="AC4" i="74" s="1"/>
  <c r="AD4" i="74" s="1"/>
  <c r="AE4" i="74" s="1"/>
  <c r="AF4" i="74" s="1"/>
  <c r="AG4" i="74" s="1"/>
  <c r="AH4" i="74" s="1"/>
  <c r="AI4" i="74" s="1"/>
  <c r="AJ4" i="74" s="1"/>
  <c r="AK4" i="74" s="1"/>
  <c r="AL4" i="74" s="1"/>
  <c r="AM4" i="74" s="1"/>
  <c r="AN4" i="74" s="1"/>
  <c r="AO4" i="74" s="1"/>
  <c r="AP4" i="74" s="1"/>
  <c r="AQ4" i="74" s="1"/>
  <c r="AR4" i="74" s="1"/>
  <c r="AS4" i="74" s="1"/>
  <c r="AT4" i="74" s="1"/>
  <c r="AU4" i="74" s="1"/>
  <c r="AV4" i="74" s="1"/>
  <c r="AW4" i="74" s="1"/>
  <c r="AX4" i="74" s="1"/>
  <c r="AY4" i="74" s="1"/>
  <c r="AZ4" i="74" s="1"/>
  <c r="BA4" i="74" s="1"/>
  <c r="BB4" i="74" s="1"/>
  <c r="BC4" i="74" s="1"/>
  <c r="BD4" i="74" s="1"/>
  <c r="BE4" i="74" s="1"/>
  <c r="AC14" i="70"/>
  <c r="AD14" i="70" s="1"/>
  <c r="AE14" i="70" s="1"/>
  <c r="AF14" i="70" s="1"/>
  <c r="AG14" i="70" s="1"/>
  <c r="AH14" i="70" s="1"/>
  <c r="AI14" i="70" s="1"/>
  <c r="AJ14" i="70" s="1"/>
  <c r="AK14" i="70" s="1"/>
  <c r="AL14" i="70" s="1"/>
  <c r="AM14" i="70" s="1"/>
  <c r="AN14" i="70" s="1"/>
  <c r="AO14" i="70" s="1"/>
  <c r="AP14" i="70" s="1"/>
  <c r="AQ14" i="70" s="1"/>
  <c r="AR14" i="70" s="1"/>
  <c r="AS14" i="70" s="1"/>
  <c r="AT14" i="70" s="1"/>
  <c r="AU14" i="70" s="1"/>
  <c r="AV14" i="70" s="1"/>
  <c r="AW14" i="70" s="1"/>
  <c r="AX14" i="70" s="1"/>
  <c r="AB14" i="70"/>
  <c r="AB4" i="70"/>
  <c r="AC4" i="70" s="1"/>
  <c r="AD4" i="70" s="1"/>
  <c r="AE4" i="70" s="1"/>
  <c r="AF4" i="70" s="1"/>
  <c r="AG4" i="70" s="1"/>
  <c r="AH4" i="70" s="1"/>
  <c r="AI4" i="70" s="1"/>
  <c r="AJ4" i="70" s="1"/>
  <c r="AK4" i="70" s="1"/>
  <c r="AL4" i="70" s="1"/>
  <c r="AM4" i="70" s="1"/>
  <c r="AN4" i="70" s="1"/>
  <c r="AO4" i="70" s="1"/>
  <c r="AP4" i="70" s="1"/>
  <c r="AQ4" i="70" s="1"/>
  <c r="AR4" i="70" s="1"/>
  <c r="AS4" i="70" s="1"/>
  <c r="AT4" i="70" s="1"/>
  <c r="AU4" i="70" s="1"/>
  <c r="AV4" i="70" s="1"/>
  <c r="AW4" i="70" s="1"/>
  <c r="AX4" i="70" s="1"/>
  <c r="AY4" i="70" s="1"/>
  <c r="AZ4" i="70" s="1"/>
  <c r="BA4" i="70" s="1"/>
  <c r="BB4" i="70" s="1"/>
  <c r="BC4" i="70" s="1"/>
  <c r="BD4" i="70" s="1"/>
  <c r="BE4" i="70" s="1"/>
  <c r="AB28" i="69"/>
  <c r="AC28" i="69" s="1"/>
  <c r="AD28" i="69" s="1"/>
  <c r="AE28" i="69" s="1"/>
  <c r="AF28" i="69" s="1"/>
  <c r="AG28" i="69" s="1"/>
  <c r="AH28" i="69" s="1"/>
  <c r="AI28" i="69" s="1"/>
  <c r="AJ28" i="69" s="1"/>
  <c r="AK28" i="69" s="1"/>
  <c r="AL28" i="69" s="1"/>
  <c r="AM28" i="69" s="1"/>
  <c r="AN28" i="69" s="1"/>
  <c r="AO28" i="69" s="1"/>
  <c r="AP28" i="69" s="1"/>
  <c r="AQ28" i="69" s="1"/>
  <c r="AR28" i="69" s="1"/>
  <c r="AS28" i="69" s="1"/>
  <c r="AT28" i="69" s="1"/>
  <c r="AU28" i="69" s="1"/>
  <c r="AV28" i="69" s="1"/>
  <c r="AW28" i="69" s="1"/>
  <c r="AX28" i="69" s="1"/>
  <c r="AY28" i="69" s="1"/>
  <c r="AZ28" i="69" s="1"/>
  <c r="BA28" i="69" s="1"/>
  <c r="BB28" i="69" s="1"/>
  <c r="BC28" i="69" s="1"/>
  <c r="BD28" i="69" s="1"/>
  <c r="BE28" i="69" s="1"/>
  <c r="AB20" i="69"/>
  <c r="AC20" i="69" s="1"/>
  <c r="AD20" i="69" s="1"/>
  <c r="AE20" i="69" s="1"/>
  <c r="AF20" i="69" s="1"/>
  <c r="AG20" i="69" s="1"/>
  <c r="AH20" i="69" s="1"/>
  <c r="AI20" i="69" s="1"/>
  <c r="AJ20" i="69" s="1"/>
  <c r="AK20" i="69" s="1"/>
  <c r="AL20" i="69" s="1"/>
  <c r="AM20" i="69" s="1"/>
  <c r="AN20" i="69" s="1"/>
  <c r="AO20" i="69" s="1"/>
  <c r="AP20" i="69" s="1"/>
  <c r="AQ20" i="69" s="1"/>
  <c r="AR20" i="69" s="1"/>
  <c r="AS20" i="69" s="1"/>
  <c r="AT20" i="69" s="1"/>
  <c r="AU20" i="69" s="1"/>
  <c r="AV20" i="69" s="1"/>
  <c r="AW20" i="69" s="1"/>
  <c r="AX20" i="69" s="1"/>
  <c r="AY20" i="69" s="1"/>
  <c r="AZ20" i="69" s="1"/>
  <c r="BA20" i="69" s="1"/>
  <c r="BB20" i="69" s="1"/>
  <c r="BC20" i="69" s="1"/>
  <c r="BD20" i="69" s="1"/>
  <c r="BE20" i="69" s="1"/>
  <c r="AB12" i="69"/>
  <c r="AC12" i="69" s="1"/>
  <c r="AD12" i="69" s="1"/>
  <c r="AE12" i="69" s="1"/>
  <c r="AF12" i="69" s="1"/>
  <c r="AG12" i="69" s="1"/>
  <c r="AH12" i="69" s="1"/>
  <c r="AI12" i="69" s="1"/>
  <c r="AJ12" i="69" s="1"/>
  <c r="AK12" i="69" s="1"/>
  <c r="AL12" i="69" s="1"/>
  <c r="AM12" i="69" s="1"/>
  <c r="AN12" i="69" s="1"/>
  <c r="AO12" i="69" s="1"/>
  <c r="AP12" i="69" s="1"/>
  <c r="AQ12" i="69" s="1"/>
  <c r="AR12" i="69" s="1"/>
  <c r="AS12" i="69" s="1"/>
  <c r="AT12" i="69" s="1"/>
  <c r="AU12" i="69" s="1"/>
  <c r="AV12" i="69" s="1"/>
  <c r="AW12" i="69" s="1"/>
  <c r="AX12" i="69" s="1"/>
  <c r="AY12" i="69" s="1"/>
  <c r="AZ12" i="69" s="1"/>
  <c r="BA12" i="69" s="1"/>
  <c r="BB12" i="69" s="1"/>
  <c r="BC12" i="69" s="1"/>
  <c r="BD12" i="69" s="1"/>
  <c r="BE12" i="69" s="1"/>
  <c r="AB4" i="69"/>
  <c r="AC4" i="69" s="1"/>
  <c r="AD4" i="69" s="1"/>
  <c r="AE4" i="69" s="1"/>
  <c r="AF4" i="69" s="1"/>
  <c r="AG4" i="69" s="1"/>
  <c r="AH4" i="69" s="1"/>
  <c r="AI4" i="69" s="1"/>
  <c r="AJ4" i="69" s="1"/>
  <c r="AK4" i="69" s="1"/>
  <c r="AL4" i="69" s="1"/>
  <c r="AM4" i="69" s="1"/>
  <c r="AN4" i="69" s="1"/>
  <c r="AO4" i="69" s="1"/>
  <c r="AP4" i="69" s="1"/>
  <c r="AQ4" i="69" s="1"/>
  <c r="AR4" i="69" s="1"/>
  <c r="AS4" i="69" s="1"/>
  <c r="AT4" i="69" s="1"/>
  <c r="AU4" i="69" s="1"/>
  <c r="AV4" i="69" s="1"/>
  <c r="AW4" i="69" s="1"/>
  <c r="AX4" i="69" s="1"/>
  <c r="AY4" i="69" s="1"/>
  <c r="AZ4" i="69" s="1"/>
  <c r="BA4" i="69" s="1"/>
  <c r="BB4" i="69" s="1"/>
  <c r="BC4" i="69" s="1"/>
  <c r="BD4" i="69" s="1"/>
  <c r="BE4" i="69" s="1"/>
  <c r="AB28" i="68"/>
  <c r="AC28" i="68" s="1"/>
  <c r="AD28" i="68" s="1"/>
  <c r="AE28" i="68" s="1"/>
  <c r="AF28" i="68" s="1"/>
  <c r="AG28" i="68" s="1"/>
  <c r="AH28" i="68" s="1"/>
  <c r="AI28" i="68" s="1"/>
  <c r="AJ28" i="68" s="1"/>
  <c r="AK28" i="68" s="1"/>
  <c r="AL28" i="68" s="1"/>
  <c r="AM28" i="68" s="1"/>
  <c r="AN28" i="68" s="1"/>
  <c r="AO28" i="68" s="1"/>
  <c r="AP28" i="68" s="1"/>
  <c r="AQ28" i="68" s="1"/>
  <c r="AR28" i="68" s="1"/>
  <c r="AS28" i="68" s="1"/>
  <c r="AT28" i="68" s="1"/>
  <c r="AU28" i="68" s="1"/>
  <c r="AV28" i="68" s="1"/>
  <c r="AW28" i="68" s="1"/>
  <c r="AX28" i="68" s="1"/>
  <c r="AY28" i="68" s="1"/>
  <c r="AZ28" i="68" s="1"/>
  <c r="BA28" i="68" s="1"/>
  <c r="BB28" i="68" s="1"/>
  <c r="BC28" i="68" s="1"/>
  <c r="BD28" i="68" s="1"/>
  <c r="BE28" i="68" s="1"/>
  <c r="AB20" i="68"/>
  <c r="AC20" i="68" s="1"/>
  <c r="AD20" i="68" s="1"/>
  <c r="AE20" i="68" s="1"/>
  <c r="AF20" i="68" s="1"/>
  <c r="AG20" i="68" s="1"/>
  <c r="AH20" i="68" s="1"/>
  <c r="AI20" i="68" s="1"/>
  <c r="AJ20" i="68" s="1"/>
  <c r="AK20" i="68" s="1"/>
  <c r="AL20" i="68" s="1"/>
  <c r="AM20" i="68" s="1"/>
  <c r="AN20" i="68" s="1"/>
  <c r="AO20" i="68" s="1"/>
  <c r="AP20" i="68" s="1"/>
  <c r="AQ20" i="68" s="1"/>
  <c r="AR20" i="68" s="1"/>
  <c r="AS20" i="68" s="1"/>
  <c r="AT20" i="68" s="1"/>
  <c r="AU20" i="68" s="1"/>
  <c r="AV20" i="68" s="1"/>
  <c r="AW20" i="68" s="1"/>
  <c r="AX20" i="68" s="1"/>
  <c r="AY20" i="68" s="1"/>
  <c r="AZ20" i="68" s="1"/>
  <c r="BA20" i="68" s="1"/>
  <c r="BB20" i="68" s="1"/>
  <c r="BC20" i="68" s="1"/>
  <c r="BD20" i="68" s="1"/>
  <c r="BE20" i="68" s="1"/>
  <c r="AB12" i="68"/>
  <c r="AC12" i="68" s="1"/>
  <c r="AD12" i="68" s="1"/>
  <c r="AE12" i="68" s="1"/>
  <c r="AF12" i="68" s="1"/>
  <c r="AG12" i="68" s="1"/>
  <c r="AH12" i="68" s="1"/>
  <c r="AI12" i="68" s="1"/>
  <c r="AJ12" i="68" s="1"/>
  <c r="AK12" i="68" s="1"/>
  <c r="AL12" i="68" s="1"/>
  <c r="AM12" i="68" s="1"/>
  <c r="AN12" i="68" s="1"/>
  <c r="AO12" i="68" s="1"/>
  <c r="AP12" i="68" s="1"/>
  <c r="AQ12" i="68" s="1"/>
  <c r="AR12" i="68" s="1"/>
  <c r="AS12" i="68" s="1"/>
  <c r="AT12" i="68" s="1"/>
  <c r="AU12" i="68" s="1"/>
  <c r="AV12" i="68" s="1"/>
  <c r="AW12" i="68" s="1"/>
  <c r="AX12" i="68" s="1"/>
  <c r="AY12" i="68" s="1"/>
  <c r="AZ12" i="68" s="1"/>
  <c r="BA12" i="68" s="1"/>
  <c r="BB12" i="68" s="1"/>
  <c r="BC12" i="68" s="1"/>
  <c r="BD12" i="68" s="1"/>
  <c r="BE12" i="68" s="1"/>
  <c r="AB4" i="68"/>
  <c r="AC4" i="68" s="1"/>
  <c r="AD4" i="68" s="1"/>
  <c r="AE4" i="68" s="1"/>
  <c r="AF4" i="68" s="1"/>
  <c r="AG4" i="68" s="1"/>
  <c r="AH4" i="68" s="1"/>
  <c r="AI4" i="68" s="1"/>
  <c r="AJ4" i="68" s="1"/>
  <c r="AK4" i="68" s="1"/>
  <c r="AL4" i="68" s="1"/>
  <c r="AM4" i="68" s="1"/>
  <c r="AN4" i="68" s="1"/>
  <c r="AO4" i="68" s="1"/>
  <c r="AP4" i="68" s="1"/>
  <c r="AQ4" i="68" s="1"/>
  <c r="AR4" i="68" s="1"/>
  <c r="AS4" i="68" s="1"/>
  <c r="AT4" i="68" s="1"/>
  <c r="AU4" i="68" s="1"/>
  <c r="AV4" i="68" s="1"/>
  <c r="AW4" i="68" s="1"/>
  <c r="AX4" i="68" s="1"/>
  <c r="AY4" i="68" s="1"/>
  <c r="AZ4" i="68" s="1"/>
  <c r="BA4" i="68" s="1"/>
  <c r="BB4" i="68" s="1"/>
  <c r="BC4" i="68" s="1"/>
  <c r="BD4" i="68" s="1"/>
  <c r="BE4" i="68" s="1"/>
  <c r="AB4" i="67"/>
  <c r="AC4" i="67" s="1"/>
  <c r="AD4" i="67" s="1"/>
  <c r="AE4" i="67" s="1"/>
  <c r="AF4" i="67" s="1"/>
  <c r="AG4" i="67" s="1"/>
  <c r="AH4" i="67" s="1"/>
  <c r="AI4" i="67" s="1"/>
  <c r="AJ4" i="67" s="1"/>
  <c r="AK4" i="67" s="1"/>
  <c r="AL4" i="67" s="1"/>
  <c r="AM4" i="67" s="1"/>
  <c r="AN4" i="67" s="1"/>
  <c r="AO4" i="67" s="1"/>
  <c r="AP4" i="67" s="1"/>
  <c r="AQ4" i="67" s="1"/>
  <c r="AR4" i="67" s="1"/>
  <c r="AS4" i="67" s="1"/>
  <c r="AT4" i="67" s="1"/>
  <c r="AU4" i="67" s="1"/>
  <c r="AV4" i="67" s="1"/>
  <c r="AW4" i="67" s="1"/>
  <c r="AX4" i="67" s="1"/>
  <c r="AY4" i="67" s="1"/>
  <c r="AZ4" i="67" s="1"/>
  <c r="BA4" i="67" s="1"/>
  <c r="BB4" i="67" s="1"/>
  <c r="BC4" i="67" s="1"/>
  <c r="BD4" i="67" s="1"/>
  <c r="BE4" i="67" s="1"/>
  <c r="AB112" i="66"/>
  <c r="AC112" i="66" s="1"/>
  <c r="AD112" i="66" s="1"/>
  <c r="AE112" i="66" s="1"/>
  <c r="AF112" i="66" s="1"/>
  <c r="AG112" i="66" s="1"/>
  <c r="AH112" i="66" s="1"/>
  <c r="AI112" i="66" s="1"/>
  <c r="AJ112" i="66" s="1"/>
  <c r="AK112" i="66" s="1"/>
  <c r="AL112" i="66" s="1"/>
  <c r="AM112" i="66" s="1"/>
  <c r="AN112" i="66" s="1"/>
  <c r="AO112" i="66" s="1"/>
  <c r="AP112" i="66" s="1"/>
  <c r="AQ112" i="66" s="1"/>
  <c r="AR112" i="66" s="1"/>
  <c r="AS112" i="66" s="1"/>
  <c r="AT112" i="66" s="1"/>
  <c r="AU112" i="66" s="1"/>
  <c r="AV112" i="66" s="1"/>
  <c r="AW112" i="66" s="1"/>
  <c r="AX112" i="66" s="1"/>
  <c r="AY112" i="66" s="1"/>
  <c r="AZ112" i="66" s="1"/>
  <c r="BA112" i="66" s="1"/>
  <c r="BB112" i="66" s="1"/>
  <c r="BC112" i="66" s="1"/>
  <c r="BD112" i="66" s="1"/>
  <c r="BE112" i="66" s="1"/>
  <c r="AB100" i="66"/>
  <c r="AC100" i="66" s="1"/>
  <c r="AD100" i="66" s="1"/>
  <c r="AE100" i="66" s="1"/>
  <c r="AF100" i="66" s="1"/>
  <c r="AG100" i="66" s="1"/>
  <c r="AH100" i="66" s="1"/>
  <c r="AI100" i="66" s="1"/>
  <c r="AJ100" i="66" s="1"/>
  <c r="AK100" i="66" s="1"/>
  <c r="AL100" i="66" s="1"/>
  <c r="AM100" i="66" s="1"/>
  <c r="AN100" i="66" s="1"/>
  <c r="AO100" i="66" s="1"/>
  <c r="AP100" i="66" s="1"/>
  <c r="AQ100" i="66" s="1"/>
  <c r="AR100" i="66" s="1"/>
  <c r="AS100" i="66" s="1"/>
  <c r="AT100" i="66" s="1"/>
  <c r="AU100" i="66" s="1"/>
  <c r="AV100" i="66" s="1"/>
  <c r="AW100" i="66" s="1"/>
  <c r="AX100" i="66" s="1"/>
  <c r="AY100" i="66" s="1"/>
  <c r="AZ100" i="66" s="1"/>
  <c r="BA100" i="66" s="1"/>
  <c r="BB100" i="66" s="1"/>
  <c r="BC100" i="66" s="1"/>
  <c r="BD100" i="66" s="1"/>
  <c r="BE100" i="66" s="1"/>
  <c r="BE96" i="66"/>
  <c r="BD96" i="66"/>
  <c r="BC96" i="66"/>
  <c r="BB96" i="66"/>
  <c r="BA96" i="66"/>
  <c r="AC88" i="66"/>
  <c r="AD88" i="66" s="1"/>
  <c r="AE88" i="66" s="1"/>
  <c r="AF88" i="66" s="1"/>
  <c r="AG88" i="66" s="1"/>
  <c r="AH88" i="66" s="1"/>
  <c r="AI88" i="66" s="1"/>
  <c r="AJ88" i="66" s="1"/>
  <c r="AK88" i="66" s="1"/>
  <c r="AL88" i="66" s="1"/>
  <c r="AM88" i="66" s="1"/>
  <c r="AN88" i="66" s="1"/>
  <c r="AO88" i="66" s="1"/>
  <c r="AP88" i="66" s="1"/>
  <c r="AQ88" i="66" s="1"/>
  <c r="AR88" i="66" s="1"/>
  <c r="AS88" i="66" s="1"/>
  <c r="AT88" i="66" s="1"/>
  <c r="AU88" i="66" s="1"/>
  <c r="AV88" i="66" s="1"/>
  <c r="AW88" i="66" s="1"/>
  <c r="AX88" i="66" s="1"/>
  <c r="AY88" i="66" s="1"/>
  <c r="AZ88" i="66" s="1"/>
  <c r="BA88" i="66" s="1"/>
  <c r="BB88" i="66" s="1"/>
  <c r="BC88" i="66" s="1"/>
  <c r="BD88" i="66" s="1"/>
  <c r="BE88" i="66" s="1"/>
  <c r="AB88" i="66"/>
  <c r="AC76" i="66"/>
  <c r="AD76" i="66" s="1"/>
  <c r="AE76" i="66" s="1"/>
  <c r="AF76" i="66" s="1"/>
  <c r="AG76" i="66" s="1"/>
  <c r="AH76" i="66" s="1"/>
  <c r="AI76" i="66" s="1"/>
  <c r="AJ76" i="66" s="1"/>
  <c r="AK76" i="66" s="1"/>
  <c r="AL76" i="66" s="1"/>
  <c r="AM76" i="66" s="1"/>
  <c r="AN76" i="66" s="1"/>
  <c r="AO76" i="66" s="1"/>
  <c r="AP76" i="66" s="1"/>
  <c r="AQ76" i="66" s="1"/>
  <c r="AR76" i="66" s="1"/>
  <c r="AS76" i="66" s="1"/>
  <c r="AT76" i="66" s="1"/>
  <c r="AU76" i="66" s="1"/>
  <c r="AV76" i="66" s="1"/>
  <c r="AW76" i="66" s="1"/>
  <c r="AX76" i="66" s="1"/>
  <c r="AY76" i="66" s="1"/>
  <c r="AZ76" i="66" s="1"/>
  <c r="BA76" i="66" s="1"/>
  <c r="BB76" i="66" s="1"/>
  <c r="BC76" i="66" s="1"/>
  <c r="BD76" i="66" s="1"/>
  <c r="BE76" i="66" s="1"/>
  <c r="AB76" i="66"/>
  <c r="AY81" i="66"/>
  <c r="AX81" i="66"/>
  <c r="AW81" i="66"/>
  <c r="AV81" i="66"/>
  <c r="AU81" i="66"/>
  <c r="AT81" i="66"/>
  <c r="AS81" i="66"/>
  <c r="AR81" i="66"/>
  <c r="AQ81" i="66"/>
  <c r="AP81" i="66"/>
  <c r="AO81" i="66"/>
  <c r="AN81" i="66"/>
  <c r="AM81" i="66"/>
  <c r="AL81" i="66"/>
  <c r="AK81" i="66"/>
  <c r="AJ81" i="66"/>
  <c r="AI81" i="66"/>
  <c r="AH81" i="66"/>
  <c r="AG81" i="66"/>
  <c r="AF81" i="66"/>
  <c r="AE81" i="66"/>
  <c r="AD81" i="66"/>
  <c r="AC81" i="66"/>
  <c r="AB81" i="66"/>
  <c r="AA81" i="66"/>
  <c r="AQ47" i="66"/>
  <c r="AQ79" i="66" s="1"/>
  <c r="AM47" i="66"/>
  <c r="AM79" i="66" s="1"/>
  <c r="AI47" i="66"/>
  <c r="AI79" i="66" s="1"/>
  <c r="AE47" i="66"/>
  <c r="AE79" i="66" s="1"/>
  <c r="AA47" i="66"/>
  <c r="AA79" i="66" s="1"/>
  <c r="AV47" i="66"/>
  <c r="AV79" i="66" s="1"/>
  <c r="AR47" i="66"/>
  <c r="AR79" i="66" s="1"/>
  <c r="AN47" i="66"/>
  <c r="AN79" i="66" s="1"/>
  <c r="AJ47" i="66"/>
  <c r="AJ79" i="66" s="1"/>
  <c r="AF47" i="66"/>
  <c r="AF79" i="66" s="1"/>
  <c r="AB47" i="66"/>
  <c r="AB79" i="66" s="1"/>
  <c r="AW47" i="66"/>
  <c r="AW79" i="66" s="1"/>
  <c r="AS47" i="66"/>
  <c r="AS79" i="66" s="1"/>
  <c r="AO47" i="66"/>
  <c r="AO79" i="66" s="1"/>
  <c r="AK47" i="66"/>
  <c r="AK79" i="66" s="1"/>
  <c r="AG47" i="66"/>
  <c r="AG79" i="66" s="1"/>
  <c r="AC47" i="66"/>
  <c r="AC79" i="66" s="1"/>
  <c r="AT47" i="66"/>
  <c r="AT79" i="66" s="1"/>
  <c r="AD47" i="66"/>
  <c r="AD79" i="66" s="1"/>
  <c r="BE31" i="66"/>
  <c r="BD31" i="66"/>
  <c r="BC31" i="66"/>
  <c r="BB31" i="66"/>
  <c r="BA31" i="66"/>
  <c r="AZ31" i="66"/>
  <c r="AY12" i="67"/>
  <c r="AX12" i="67"/>
  <c r="AW12" i="67"/>
  <c r="AV12" i="67"/>
  <c r="AU12" i="67"/>
  <c r="AT12" i="67"/>
  <c r="AS12" i="67"/>
  <c r="AR12" i="67"/>
  <c r="AQ12" i="67"/>
  <c r="AP12" i="67"/>
  <c r="AO12" i="67"/>
  <c r="AN12" i="67"/>
  <c r="AM12" i="67"/>
  <c r="AL12" i="67"/>
  <c r="AK12" i="67"/>
  <c r="AJ12" i="67"/>
  <c r="AI12" i="67"/>
  <c r="AH12" i="67"/>
  <c r="AG12" i="67"/>
  <c r="AF12" i="67"/>
  <c r="AE12" i="67"/>
  <c r="AD12" i="67"/>
  <c r="AC12" i="67"/>
  <c r="AB12" i="67"/>
  <c r="AA12" i="67"/>
  <c r="AY11" i="67"/>
  <c r="AX11" i="67"/>
  <c r="AW11" i="67"/>
  <c r="AV11" i="67"/>
  <c r="AU11" i="67"/>
  <c r="AT11" i="67"/>
  <c r="AS11" i="67"/>
  <c r="AR11" i="67"/>
  <c r="AQ11" i="67"/>
  <c r="AP11" i="67"/>
  <c r="AO11" i="67"/>
  <c r="AN11" i="67"/>
  <c r="AM11" i="67"/>
  <c r="AL11" i="67"/>
  <c r="AK11" i="67"/>
  <c r="AJ11" i="67"/>
  <c r="AI11" i="67"/>
  <c r="AH11" i="67"/>
  <c r="AG11" i="67"/>
  <c r="AF11" i="67"/>
  <c r="AE11" i="67"/>
  <c r="AD11" i="67"/>
  <c r="AC11" i="67"/>
  <c r="AB11" i="67"/>
  <c r="AA11" i="67"/>
  <c r="AY10" i="67"/>
  <c r="AX10" i="67"/>
  <c r="AW10" i="67"/>
  <c r="AV10" i="67"/>
  <c r="AU10" i="67"/>
  <c r="AT10" i="67"/>
  <c r="AS10" i="67"/>
  <c r="AR10" i="67"/>
  <c r="AQ10" i="67"/>
  <c r="AP10" i="67"/>
  <c r="AO10" i="67"/>
  <c r="AN10" i="67"/>
  <c r="AM10" i="67"/>
  <c r="AK10" i="67"/>
  <c r="AJ10" i="67"/>
  <c r="AI10" i="67"/>
  <c r="AH10" i="67"/>
  <c r="AG10" i="67"/>
  <c r="AF10" i="67"/>
  <c r="AE10" i="67"/>
  <c r="AD10" i="67"/>
  <c r="AC10" i="67"/>
  <c r="AB10" i="67"/>
  <c r="AA10" i="67"/>
  <c r="AY9" i="67"/>
  <c r="AX9" i="67"/>
  <c r="AW9" i="67"/>
  <c r="AV9" i="67"/>
  <c r="AU9" i="67"/>
  <c r="AT9" i="67"/>
  <c r="AS9" i="67"/>
  <c r="AR9" i="67"/>
  <c r="AQ9" i="67"/>
  <c r="AP9" i="67"/>
  <c r="AO9" i="67"/>
  <c r="AN9" i="67"/>
  <c r="AM9" i="67"/>
  <c r="AL9" i="67"/>
  <c r="AK9" i="67"/>
  <c r="AJ9" i="67"/>
  <c r="AI9" i="67"/>
  <c r="AH9" i="67"/>
  <c r="AG9" i="67"/>
  <c r="AF9" i="67"/>
  <c r="AE9" i="67"/>
  <c r="AD9" i="67"/>
  <c r="AC9" i="67"/>
  <c r="AB9" i="67"/>
  <c r="AA9" i="67"/>
  <c r="AY8" i="67"/>
  <c r="AX8" i="67"/>
  <c r="AW8" i="67"/>
  <c r="AV8" i="67"/>
  <c r="AU8" i="67"/>
  <c r="AT8" i="67"/>
  <c r="AS8" i="67"/>
  <c r="AR8" i="67"/>
  <c r="AQ8" i="67"/>
  <c r="AP8" i="67"/>
  <c r="AO8" i="67"/>
  <c r="AN8" i="67"/>
  <c r="AM8" i="67"/>
  <c r="AL8" i="67"/>
  <c r="AK8" i="67"/>
  <c r="AJ8" i="67"/>
  <c r="AI8" i="67"/>
  <c r="AH8" i="67"/>
  <c r="AG8" i="67"/>
  <c r="AF8" i="67"/>
  <c r="AE8" i="67"/>
  <c r="AD8" i="67"/>
  <c r="AC8" i="67"/>
  <c r="AB8" i="67"/>
  <c r="AA8" i="67"/>
  <c r="AY7" i="67"/>
  <c r="AX7" i="67"/>
  <c r="AW7" i="67"/>
  <c r="AV7" i="67"/>
  <c r="AU7" i="67"/>
  <c r="AT7" i="67"/>
  <c r="AS7" i="67"/>
  <c r="AR7" i="67"/>
  <c r="AQ7" i="67"/>
  <c r="AP7" i="67"/>
  <c r="AO7" i="67"/>
  <c r="AN7" i="67"/>
  <c r="AM7" i="67"/>
  <c r="AL7" i="67"/>
  <c r="AK7" i="67"/>
  <c r="AJ7" i="67"/>
  <c r="AI7" i="67"/>
  <c r="AH7" i="67"/>
  <c r="AG7" i="67"/>
  <c r="AF7" i="67"/>
  <c r="AE7" i="67"/>
  <c r="AD7" i="67"/>
  <c r="AC7" i="67"/>
  <c r="AB7" i="67"/>
  <c r="AA7" i="67"/>
  <c r="AB4" i="66"/>
  <c r="AC4" i="66" s="1"/>
  <c r="AD4" i="66" s="1"/>
  <c r="AE4" i="66" s="1"/>
  <c r="AF4" i="66" s="1"/>
  <c r="AG4" i="66" s="1"/>
  <c r="AH4" i="66" s="1"/>
  <c r="AI4" i="66" s="1"/>
  <c r="AJ4" i="66" s="1"/>
  <c r="AK4" i="66" s="1"/>
  <c r="AL4" i="66" s="1"/>
  <c r="AM4" i="66" s="1"/>
  <c r="AN4" i="66" s="1"/>
  <c r="AO4" i="66" s="1"/>
  <c r="AP4" i="66" s="1"/>
  <c r="AQ4" i="66" s="1"/>
  <c r="AR4" i="66" s="1"/>
  <c r="AS4" i="66" s="1"/>
  <c r="AT4" i="66" s="1"/>
  <c r="AU4" i="66" s="1"/>
  <c r="AV4" i="66" s="1"/>
  <c r="AW4" i="66" s="1"/>
  <c r="AX4" i="66" s="1"/>
  <c r="AY4" i="66" s="1"/>
  <c r="AZ4" i="66" s="1"/>
  <c r="BA4" i="66" s="1"/>
  <c r="BB4" i="66" s="1"/>
  <c r="BC4" i="66" s="1"/>
  <c r="BD4" i="66" s="1"/>
  <c r="BE4" i="66" s="1"/>
  <c r="AB112" i="65"/>
  <c r="AC112" i="65" s="1"/>
  <c r="AD112" i="65" s="1"/>
  <c r="AE112" i="65" s="1"/>
  <c r="AF112" i="65" s="1"/>
  <c r="AG112" i="65" s="1"/>
  <c r="AH112" i="65" s="1"/>
  <c r="AI112" i="65" s="1"/>
  <c r="AJ112" i="65" s="1"/>
  <c r="AK112" i="65" s="1"/>
  <c r="AL112" i="65" s="1"/>
  <c r="AM112" i="65" s="1"/>
  <c r="AN112" i="65" s="1"/>
  <c r="AO112" i="65" s="1"/>
  <c r="AP112" i="65" s="1"/>
  <c r="AQ112" i="65" s="1"/>
  <c r="AR112" i="65" s="1"/>
  <c r="AS112" i="65" s="1"/>
  <c r="AT112" i="65" s="1"/>
  <c r="AU112" i="65" s="1"/>
  <c r="AV112" i="65" s="1"/>
  <c r="AW112" i="65" s="1"/>
  <c r="AX112" i="65" s="1"/>
  <c r="AY112" i="65" s="1"/>
  <c r="AZ112" i="65" s="1"/>
  <c r="BA112" i="65" s="1"/>
  <c r="BB112" i="65" s="1"/>
  <c r="BC112" i="65" s="1"/>
  <c r="BD112" i="65" s="1"/>
  <c r="BE112" i="65" s="1"/>
  <c r="AB100" i="65"/>
  <c r="AC100" i="65" s="1"/>
  <c r="AD100" i="65" s="1"/>
  <c r="AE100" i="65" s="1"/>
  <c r="AF100" i="65" s="1"/>
  <c r="AG100" i="65" s="1"/>
  <c r="AH100" i="65" s="1"/>
  <c r="AI100" i="65" s="1"/>
  <c r="AJ100" i="65" s="1"/>
  <c r="AK100" i="65" s="1"/>
  <c r="AL100" i="65" s="1"/>
  <c r="AM100" i="65" s="1"/>
  <c r="AN100" i="65" s="1"/>
  <c r="AO100" i="65" s="1"/>
  <c r="AP100" i="65" s="1"/>
  <c r="AQ100" i="65" s="1"/>
  <c r="AR100" i="65" s="1"/>
  <c r="AS100" i="65" s="1"/>
  <c r="AT100" i="65" s="1"/>
  <c r="AU100" i="65" s="1"/>
  <c r="AV100" i="65" s="1"/>
  <c r="AW100" i="65" s="1"/>
  <c r="AX100" i="65" s="1"/>
  <c r="AY100" i="65" s="1"/>
  <c r="AZ100" i="65" s="1"/>
  <c r="BA100" i="65" s="1"/>
  <c r="BB100" i="65" s="1"/>
  <c r="BC100" i="65" s="1"/>
  <c r="BD100" i="65" s="1"/>
  <c r="BE100" i="65" s="1"/>
  <c r="BE96" i="65"/>
  <c r="BD96" i="65"/>
  <c r="BC96" i="65"/>
  <c r="BB96" i="65"/>
  <c r="BA96" i="65"/>
  <c r="AB88" i="65"/>
  <c r="AC88" i="65" s="1"/>
  <c r="AD88" i="65" s="1"/>
  <c r="AE88" i="65" s="1"/>
  <c r="AF88" i="65" s="1"/>
  <c r="AG88" i="65" s="1"/>
  <c r="AH88" i="65" s="1"/>
  <c r="AI88" i="65" s="1"/>
  <c r="AJ88" i="65" s="1"/>
  <c r="AK88" i="65" s="1"/>
  <c r="AL88" i="65" s="1"/>
  <c r="AM88" i="65" s="1"/>
  <c r="AN88" i="65" s="1"/>
  <c r="AO88" i="65" s="1"/>
  <c r="AP88" i="65" s="1"/>
  <c r="AQ88" i="65" s="1"/>
  <c r="AR88" i="65" s="1"/>
  <c r="AS88" i="65" s="1"/>
  <c r="AT88" i="65" s="1"/>
  <c r="AU88" i="65" s="1"/>
  <c r="AV88" i="65" s="1"/>
  <c r="AW88" i="65" s="1"/>
  <c r="AX88" i="65" s="1"/>
  <c r="AY88" i="65" s="1"/>
  <c r="AZ88" i="65" s="1"/>
  <c r="BA88" i="65" s="1"/>
  <c r="BB88" i="65" s="1"/>
  <c r="BC88" i="65" s="1"/>
  <c r="BD88" i="65" s="1"/>
  <c r="BE88" i="65" s="1"/>
  <c r="BE84" i="65"/>
  <c r="BD84" i="65"/>
  <c r="BC84" i="65"/>
  <c r="BB84" i="65"/>
  <c r="BA84" i="65"/>
  <c r="AZ84" i="65"/>
  <c r="BE83" i="65"/>
  <c r="BD83" i="65"/>
  <c r="BC83" i="65"/>
  <c r="BB83" i="65"/>
  <c r="BA83" i="65"/>
  <c r="AZ83" i="65"/>
  <c r="AB76" i="65"/>
  <c r="AC76" i="65" s="1"/>
  <c r="AD76" i="65" s="1"/>
  <c r="AE76" i="65" s="1"/>
  <c r="AF76" i="65" s="1"/>
  <c r="AG76" i="65" s="1"/>
  <c r="AH76" i="65" s="1"/>
  <c r="AI76" i="65" s="1"/>
  <c r="AJ76" i="65" s="1"/>
  <c r="AK76" i="65" s="1"/>
  <c r="AL76" i="65" s="1"/>
  <c r="AM76" i="65" s="1"/>
  <c r="AN76" i="65" s="1"/>
  <c r="AO76" i="65" s="1"/>
  <c r="AP76" i="65" s="1"/>
  <c r="AQ76" i="65" s="1"/>
  <c r="AR76" i="65" s="1"/>
  <c r="AS76" i="65" s="1"/>
  <c r="AT76" i="65" s="1"/>
  <c r="AU76" i="65" s="1"/>
  <c r="AV76" i="65" s="1"/>
  <c r="AW76" i="65" s="1"/>
  <c r="AX76" i="65" s="1"/>
  <c r="AY76" i="65" s="1"/>
  <c r="AZ76" i="65" s="1"/>
  <c r="BA76" i="65" s="1"/>
  <c r="BB76" i="65" s="1"/>
  <c r="BC76" i="65" s="1"/>
  <c r="BD76" i="65" s="1"/>
  <c r="BE76" i="65" s="1"/>
  <c r="AY72" i="66"/>
  <c r="AY128" i="67" s="1"/>
  <c r="AX72" i="66"/>
  <c r="AX128" i="67" s="1"/>
  <c r="AW72" i="66"/>
  <c r="AW128" i="67" s="1"/>
  <c r="AV72" i="66"/>
  <c r="AV128" i="67" s="1"/>
  <c r="AU72" i="66"/>
  <c r="AU128" i="67" s="1"/>
  <c r="AT72" i="66"/>
  <c r="AT128" i="67" s="1"/>
  <c r="AS72" i="66"/>
  <c r="AS128" i="67" s="1"/>
  <c r="AR72" i="66"/>
  <c r="AR128" i="67" s="1"/>
  <c r="AQ72" i="66"/>
  <c r="AQ128" i="67" s="1"/>
  <c r="AP72" i="66"/>
  <c r="AP128" i="67" s="1"/>
  <c r="AO72" i="66"/>
  <c r="AO128" i="67" s="1"/>
  <c r="AN72" i="66"/>
  <c r="AN128" i="67" s="1"/>
  <c r="AM72" i="66"/>
  <c r="AM128" i="67" s="1"/>
  <c r="AL72" i="66"/>
  <c r="AL128" i="67" s="1"/>
  <c r="AK72" i="66"/>
  <c r="AK128" i="67" s="1"/>
  <c r="AJ72" i="66"/>
  <c r="AJ128" i="67" s="1"/>
  <c r="AI72" i="66"/>
  <c r="AI128" i="67" s="1"/>
  <c r="AH72" i="66"/>
  <c r="AH128" i="67" s="1"/>
  <c r="AG72" i="66"/>
  <c r="AG128" i="67" s="1"/>
  <c r="AF72" i="66"/>
  <c r="AF128" i="67" s="1"/>
  <c r="AE72" i="66"/>
  <c r="AE128" i="67" s="1"/>
  <c r="AD72" i="66"/>
  <c r="AD128" i="67" s="1"/>
  <c r="AC72" i="66"/>
  <c r="AC128" i="67" s="1"/>
  <c r="AB72" i="66"/>
  <c r="AB128" i="67" s="1"/>
  <c r="AA72" i="66"/>
  <c r="AA128" i="67" s="1"/>
  <c r="AX71" i="66"/>
  <c r="AX127" i="67" s="1"/>
  <c r="AW71" i="66"/>
  <c r="AW127" i="67" s="1"/>
  <c r="AV71" i="66"/>
  <c r="AV127" i="67" s="1"/>
  <c r="AT71" i="66"/>
  <c r="AT127" i="67" s="1"/>
  <c r="AS71" i="66"/>
  <c r="AS127" i="67" s="1"/>
  <c r="AR71" i="66"/>
  <c r="AR127" i="67" s="1"/>
  <c r="AP71" i="66"/>
  <c r="AP127" i="67" s="1"/>
  <c r="AO71" i="66"/>
  <c r="AO127" i="67" s="1"/>
  <c r="AN71" i="66"/>
  <c r="AN127" i="67" s="1"/>
  <c r="AL71" i="66"/>
  <c r="AL127" i="67" s="1"/>
  <c r="AK71" i="66"/>
  <c r="AK127" i="67" s="1"/>
  <c r="AJ71" i="66"/>
  <c r="AJ127" i="67" s="1"/>
  <c r="AH71" i="66"/>
  <c r="AH127" i="67" s="1"/>
  <c r="AG71" i="66"/>
  <c r="AG127" i="67" s="1"/>
  <c r="AF71" i="66"/>
  <c r="AF127" i="67" s="1"/>
  <c r="AD71" i="66"/>
  <c r="AD127" i="67" s="1"/>
  <c r="AC71" i="66"/>
  <c r="AC127" i="67" s="1"/>
  <c r="AB71" i="66"/>
  <c r="AB127" i="67" s="1"/>
  <c r="AY70" i="66"/>
  <c r="AY126" i="67" s="1"/>
  <c r="AX70" i="66"/>
  <c r="AX126" i="67" s="1"/>
  <c r="AW70" i="66"/>
  <c r="AW126" i="67" s="1"/>
  <c r="AU70" i="66"/>
  <c r="AU126" i="67" s="1"/>
  <c r="AT70" i="66"/>
  <c r="AT126" i="67" s="1"/>
  <c r="AS70" i="66"/>
  <c r="AS126" i="67" s="1"/>
  <c r="AQ70" i="66"/>
  <c r="AQ126" i="67" s="1"/>
  <c r="AP70" i="66"/>
  <c r="AP126" i="67" s="1"/>
  <c r="AO70" i="66"/>
  <c r="AO126" i="67" s="1"/>
  <c r="AM70" i="66"/>
  <c r="AM126" i="67" s="1"/>
  <c r="AK70" i="66"/>
  <c r="AK126" i="67" s="1"/>
  <c r="AI70" i="66"/>
  <c r="AI126" i="67" s="1"/>
  <c r="AH70" i="66"/>
  <c r="AH126" i="67" s="1"/>
  <c r="AG70" i="66"/>
  <c r="AG126" i="67" s="1"/>
  <c r="AE70" i="66"/>
  <c r="AE126" i="67" s="1"/>
  <c r="AD70" i="66"/>
  <c r="AD126" i="67" s="1"/>
  <c r="AC70" i="66"/>
  <c r="AC126" i="67" s="1"/>
  <c r="AA70" i="66"/>
  <c r="AA126" i="67" s="1"/>
  <c r="AY69" i="66"/>
  <c r="AX69" i="66"/>
  <c r="AV69" i="66"/>
  <c r="AU69" i="66"/>
  <c r="AT69" i="66"/>
  <c r="AR69" i="66"/>
  <c r="AQ69" i="66"/>
  <c r="AP69" i="66"/>
  <c r="AN69" i="66"/>
  <c r="AM69" i="66"/>
  <c r="AL69" i="66"/>
  <c r="AJ69" i="66"/>
  <c r="AI69" i="66"/>
  <c r="AH69" i="66"/>
  <c r="AF69" i="66"/>
  <c r="AE69" i="66"/>
  <c r="AD69" i="66"/>
  <c r="AB69" i="66"/>
  <c r="AA69" i="66"/>
  <c r="AX67" i="66"/>
  <c r="AX123" i="67" s="1"/>
  <c r="AW67" i="66"/>
  <c r="AW123" i="67" s="1"/>
  <c r="AV67" i="66"/>
  <c r="AV123" i="67" s="1"/>
  <c r="AT67" i="66"/>
  <c r="AT123" i="67" s="1"/>
  <c r="AS67" i="66"/>
  <c r="AS123" i="67" s="1"/>
  <c r="AR67" i="66"/>
  <c r="AR123" i="67" s="1"/>
  <c r="AP67" i="66"/>
  <c r="AP123" i="67" s="1"/>
  <c r="AN67" i="66"/>
  <c r="AN123" i="67" s="1"/>
  <c r="AL67" i="66"/>
  <c r="AL123" i="67" s="1"/>
  <c r="AK67" i="66"/>
  <c r="AK123" i="67" s="1"/>
  <c r="AJ67" i="66"/>
  <c r="AJ123" i="67" s="1"/>
  <c r="AH67" i="66"/>
  <c r="AH123" i="67" s="1"/>
  <c r="AG67" i="66"/>
  <c r="AG123" i="67" s="1"/>
  <c r="AF67" i="66"/>
  <c r="AF123" i="67" s="1"/>
  <c r="AD67" i="66"/>
  <c r="AD123" i="67" s="1"/>
  <c r="AC67" i="66"/>
  <c r="AC123" i="67" s="1"/>
  <c r="AB67" i="66"/>
  <c r="AB123" i="67" s="1"/>
  <c r="AY66" i="66"/>
  <c r="AX66" i="66"/>
  <c r="AW66" i="66"/>
  <c r="AU66" i="66"/>
  <c r="AT66" i="66"/>
  <c r="AS66" i="66"/>
  <c r="AQ66" i="66"/>
  <c r="AP66" i="66"/>
  <c r="AO66" i="66"/>
  <c r="AM66" i="66"/>
  <c r="AL66" i="66"/>
  <c r="AK66" i="66"/>
  <c r="AI66" i="66"/>
  <c r="AH66" i="66"/>
  <c r="AG66" i="66"/>
  <c r="AE66" i="66"/>
  <c r="AD66" i="66"/>
  <c r="AC66" i="66"/>
  <c r="AA66" i="66"/>
  <c r="AY64" i="66"/>
  <c r="AY120" i="67" s="1"/>
  <c r="AX64" i="66"/>
  <c r="AX120" i="67" s="1"/>
  <c r="AW64" i="66"/>
  <c r="AW120" i="67" s="1"/>
  <c r="AV64" i="66"/>
  <c r="AV120" i="67" s="1"/>
  <c r="AU64" i="66"/>
  <c r="AU120" i="67" s="1"/>
  <c r="AT64" i="66"/>
  <c r="AT120" i="67" s="1"/>
  <c r="AS64" i="66"/>
  <c r="AS120" i="67" s="1"/>
  <c r="AR64" i="66"/>
  <c r="AR120" i="67" s="1"/>
  <c r="AQ64" i="66"/>
  <c r="AQ120" i="67" s="1"/>
  <c r="AP64" i="66"/>
  <c r="AP120" i="67" s="1"/>
  <c r="AO64" i="66"/>
  <c r="AO120" i="67" s="1"/>
  <c r="AN64" i="66"/>
  <c r="AN120" i="67" s="1"/>
  <c r="AM64" i="66"/>
  <c r="AM120" i="67" s="1"/>
  <c r="AL64" i="66"/>
  <c r="AL120" i="67" s="1"/>
  <c r="AK64" i="66"/>
  <c r="AK120" i="67" s="1"/>
  <c r="AJ64" i="66"/>
  <c r="AJ120" i="67" s="1"/>
  <c r="AI64" i="66"/>
  <c r="AI120" i="67" s="1"/>
  <c r="AH64" i="66"/>
  <c r="AH120" i="67" s="1"/>
  <c r="AG64" i="66"/>
  <c r="AG120" i="67" s="1"/>
  <c r="AF64" i="66"/>
  <c r="AF120" i="67" s="1"/>
  <c r="AE64" i="66"/>
  <c r="AE120" i="67" s="1"/>
  <c r="AD64" i="66"/>
  <c r="AD120" i="67" s="1"/>
  <c r="AC64" i="66"/>
  <c r="AC120" i="67" s="1"/>
  <c r="AB64" i="66"/>
  <c r="AB120" i="67" s="1"/>
  <c r="AA64" i="66"/>
  <c r="AA120" i="67" s="1"/>
  <c r="AY63" i="66"/>
  <c r="AY119" i="67" s="1"/>
  <c r="AX63" i="66"/>
  <c r="AX119" i="67" s="1"/>
  <c r="AW63" i="66"/>
  <c r="AW119" i="67" s="1"/>
  <c r="AV63" i="66"/>
  <c r="AV119" i="67" s="1"/>
  <c r="AU63" i="66"/>
  <c r="AU119" i="67" s="1"/>
  <c r="AT63" i="66"/>
  <c r="AT119" i="67" s="1"/>
  <c r="AS63" i="66"/>
  <c r="AS119" i="67" s="1"/>
  <c r="AR63" i="66"/>
  <c r="AR119" i="67" s="1"/>
  <c r="AQ63" i="66"/>
  <c r="AQ119" i="67" s="1"/>
  <c r="AP63" i="66"/>
  <c r="AP119" i="67" s="1"/>
  <c r="AO63" i="66"/>
  <c r="AO119" i="67" s="1"/>
  <c r="AN63" i="66"/>
  <c r="AN119" i="67" s="1"/>
  <c r="AM63" i="66"/>
  <c r="AM119" i="67" s="1"/>
  <c r="AL63" i="66"/>
  <c r="AL119" i="67" s="1"/>
  <c r="AK63" i="66"/>
  <c r="AK119" i="67" s="1"/>
  <c r="AJ63" i="66"/>
  <c r="AJ119" i="67" s="1"/>
  <c r="AI63" i="66"/>
  <c r="AI119" i="67" s="1"/>
  <c r="AH63" i="66"/>
  <c r="AH119" i="67" s="1"/>
  <c r="AG63" i="66"/>
  <c r="AG119" i="67" s="1"/>
  <c r="AF63" i="66"/>
  <c r="AF119" i="67" s="1"/>
  <c r="AE63" i="66"/>
  <c r="AE119" i="67" s="1"/>
  <c r="AD63" i="66"/>
  <c r="AD119" i="67" s="1"/>
  <c r="AC63" i="66"/>
  <c r="AC119" i="67" s="1"/>
  <c r="AB63" i="66"/>
  <c r="AB119" i="67" s="1"/>
  <c r="AA63" i="66"/>
  <c r="AA119" i="67" s="1"/>
  <c r="AY62" i="66"/>
  <c r="AY118" i="67" s="1"/>
  <c r="AX62" i="66"/>
  <c r="AX118" i="67" s="1"/>
  <c r="AW62" i="66"/>
  <c r="AW118" i="67" s="1"/>
  <c r="AV62" i="66"/>
  <c r="AV118" i="67" s="1"/>
  <c r="AU62" i="66"/>
  <c r="AU118" i="67" s="1"/>
  <c r="AT62" i="66"/>
  <c r="AT118" i="67" s="1"/>
  <c r="AS62" i="66"/>
  <c r="AS118" i="67" s="1"/>
  <c r="AR62" i="66"/>
  <c r="AR118" i="67" s="1"/>
  <c r="AQ62" i="66"/>
  <c r="AQ118" i="67" s="1"/>
  <c r="AP62" i="66"/>
  <c r="AP118" i="67" s="1"/>
  <c r="AO62" i="66"/>
  <c r="AO118" i="67" s="1"/>
  <c r="AN62" i="66"/>
  <c r="AN118" i="67" s="1"/>
  <c r="AM62" i="66"/>
  <c r="AM118" i="67" s="1"/>
  <c r="AL62" i="66"/>
  <c r="AL118" i="67" s="1"/>
  <c r="AK62" i="66"/>
  <c r="AK118" i="67" s="1"/>
  <c r="AJ62" i="66"/>
  <c r="AJ118" i="67" s="1"/>
  <c r="AI62" i="66"/>
  <c r="AI118" i="67" s="1"/>
  <c r="AH62" i="66"/>
  <c r="AH118" i="67" s="1"/>
  <c r="AG62" i="66"/>
  <c r="AG118" i="67" s="1"/>
  <c r="AF62" i="66"/>
  <c r="AF118" i="67" s="1"/>
  <c r="AE62" i="66"/>
  <c r="AE118" i="67" s="1"/>
  <c r="AD62" i="66"/>
  <c r="AD118" i="67" s="1"/>
  <c r="AC62" i="66"/>
  <c r="AC118" i="67" s="1"/>
  <c r="AB62" i="66"/>
  <c r="AB118" i="67" s="1"/>
  <c r="AA62" i="66"/>
  <c r="AA118" i="67" s="1"/>
  <c r="AY60" i="66"/>
  <c r="AY116" i="67" s="1"/>
  <c r="AX60" i="66"/>
  <c r="AX116" i="67" s="1"/>
  <c r="AW60" i="66"/>
  <c r="AW116" i="67" s="1"/>
  <c r="AV60" i="66"/>
  <c r="AV116" i="67" s="1"/>
  <c r="AU60" i="66"/>
  <c r="AU116" i="67" s="1"/>
  <c r="AT60" i="66"/>
  <c r="AT116" i="67" s="1"/>
  <c r="AS60" i="66"/>
  <c r="AS116" i="67" s="1"/>
  <c r="AR60" i="66"/>
  <c r="AR116" i="67" s="1"/>
  <c r="AQ60" i="66"/>
  <c r="AQ116" i="67" s="1"/>
  <c r="AP60" i="66"/>
  <c r="AP116" i="67" s="1"/>
  <c r="AO60" i="66"/>
  <c r="AO116" i="67" s="1"/>
  <c r="AN60" i="66"/>
  <c r="AN116" i="67" s="1"/>
  <c r="AM60" i="66"/>
  <c r="AM116" i="67" s="1"/>
  <c r="AL60" i="66"/>
  <c r="AL116" i="67" s="1"/>
  <c r="AK60" i="66"/>
  <c r="AK116" i="67" s="1"/>
  <c r="AJ60" i="66"/>
  <c r="AJ116" i="67" s="1"/>
  <c r="AI60" i="66"/>
  <c r="AI116" i="67" s="1"/>
  <c r="AH60" i="66"/>
  <c r="AH116" i="67" s="1"/>
  <c r="AG60" i="66"/>
  <c r="AG116" i="67" s="1"/>
  <c r="AF60" i="66"/>
  <c r="AF116" i="67" s="1"/>
  <c r="AE60" i="66"/>
  <c r="AE116" i="67" s="1"/>
  <c r="AD60" i="66"/>
  <c r="AD116" i="67" s="1"/>
  <c r="AC60" i="66"/>
  <c r="AC116" i="67" s="1"/>
  <c r="AB60" i="66"/>
  <c r="AB116" i="67" s="1"/>
  <c r="AA60" i="66"/>
  <c r="AA116" i="67" s="1"/>
  <c r="AT61" i="65"/>
  <c r="AT61" i="66" s="1"/>
  <c r="AT117" i="67" s="1"/>
  <c r="AL61" i="65"/>
  <c r="AL61" i="66" s="1"/>
  <c r="AL117" i="67" s="1"/>
  <c r="AD61" i="65"/>
  <c r="AD61" i="66" s="1"/>
  <c r="AD117" i="67" s="1"/>
  <c r="AY58" i="66"/>
  <c r="AY114" i="67" s="1"/>
  <c r="AX58" i="66"/>
  <c r="AX114" i="67" s="1"/>
  <c r="AW58" i="66"/>
  <c r="AW114" i="67" s="1"/>
  <c r="AV58" i="66"/>
  <c r="AV114" i="67" s="1"/>
  <c r="AU58" i="66"/>
  <c r="AU114" i="67" s="1"/>
  <c r="AT58" i="66"/>
  <c r="AT114" i="67" s="1"/>
  <c r="AS58" i="66"/>
  <c r="AS114" i="67" s="1"/>
  <c r="AR58" i="66"/>
  <c r="AR114" i="67" s="1"/>
  <c r="AQ58" i="66"/>
  <c r="AQ114" i="67" s="1"/>
  <c r="AP58" i="66"/>
  <c r="AP114" i="67" s="1"/>
  <c r="AO58" i="66"/>
  <c r="AO114" i="67" s="1"/>
  <c r="AN58" i="66"/>
  <c r="AN114" i="67" s="1"/>
  <c r="AM58" i="66"/>
  <c r="AM114" i="67" s="1"/>
  <c r="AL58" i="66"/>
  <c r="AL114" i="67" s="1"/>
  <c r="AK58" i="66"/>
  <c r="AK114" i="67" s="1"/>
  <c r="AJ58" i="66"/>
  <c r="AJ114" i="67" s="1"/>
  <c r="AI58" i="66"/>
  <c r="AI114" i="67" s="1"/>
  <c r="AH58" i="66"/>
  <c r="AH114" i="67" s="1"/>
  <c r="AG58" i="66"/>
  <c r="AG114" i="67" s="1"/>
  <c r="AF58" i="66"/>
  <c r="AF114" i="67" s="1"/>
  <c r="AE58" i="66"/>
  <c r="AE114" i="67" s="1"/>
  <c r="AD58" i="66"/>
  <c r="AD114" i="67" s="1"/>
  <c r="AC58" i="66"/>
  <c r="AC114" i="67" s="1"/>
  <c r="AB58" i="66"/>
  <c r="AB114" i="67" s="1"/>
  <c r="AA58" i="66"/>
  <c r="AA114" i="67" s="1"/>
  <c r="AY57" i="66"/>
  <c r="AY113" i="67" s="1"/>
  <c r="AX57" i="66"/>
  <c r="AX113" i="67" s="1"/>
  <c r="AV57" i="66"/>
  <c r="AV113" i="67" s="1"/>
  <c r="AU57" i="66"/>
  <c r="AU113" i="67" s="1"/>
  <c r="AT57" i="66"/>
  <c r="AT113" i="67" s="1"/>
  <c r="AR57" i="66"/>
  <c r="AR113" i="67" s="1"/>
  <c r="AQ57" i="66"/>
  <c r="AQ113" i="67" s="1"/>
  <c r="AP57" i="66"/>
  <c r="AP113" i="67" s="1"/>
  <c r="AN57" i="66"/>
  <c r="AN113" i="67" s="1"/>
  <c r="AM57" i="66"/>
  <c r="AM113" i="67" s="1"/>
  <c r="AL57" i="66"/>
  <c r="AL113" i="67" s="1"/>
  <c r="AJ57" i="66"/>
  <c r="AJ113" i="67" s="1"/>
  <c r="AI57" i="66"/>
  <c r="AI113" i="67" s="1"/>
  <c r="AH57" i="66"/>
  <c r="AH113" i="67" s="1"/>
  <c r="AF57" i="66"/>
  <c r="AF113" i="67" s="1"/>
  <c r="AE57" i="66"/>
  <c r="AE113" i="67" s="1"/>
  <c r="AD57" i="66"/>
  <c r="AD113" i="67" s="1"/>
  <c r="AB57" i="66"/>
  <c r="AB113" i="67" s="1"/>
  <c r="AA57" i="66"/>
  <c r="AA113" i="67" s="1"/>
  <c r="AY56" i="66"/>
  <c r="AY112" i="67" s="1"/>
  <c r="AW56" i="66"/>
  <c r="AW112" i="67" s="1"/>
  <c r="AV56" i="66"/>
  <c r="AV112" i="67" s="1"/>
  <c r="AU56" i="66"/>
  <c r="AU112" i="67" s="1"/>
  <c r="AS56" i="66"/>
  <c r="AS112" i="67" s="1"/>
  <c r="AR56" i="66"/>
  <c r="AR112" i="67" s="1"/>
  <c r="AQ56" i="66"/>
  <c r="AQ112" i="67" s="1"/>
  <c r="AO56" i="66"/>
  <c r="AO112" i="67" s="1"/>
  <c r="AN56" i="66"/>
  <c r="AN112" i="67" s="1"/>
  <c r="AM56" i="66"/>
  <c r="AM112" i="67" s="1"/>
  <c r="AK56" i="66"/>
  <c r="AK112" i="67" s="1"/>
  <c r="AI56" i="66"/>
  <c r="AI112" i="67" s="1"/>
  <c r="AG56" i="66"/>
  <c r="AG112" i="67" s="1"/>
  <c r="AF56" i="66"/>
  <c r="AF112" i="67" s="1"/>
  <c r="AE56" i="66"/>
  <c r="AE112" i="67" s="1"/>
  <c r="AC56" i="66"/>
  <c r="AC112" i="67" s="1"/>
  <c r="AB56" i="66"/>
  <c r="AB112" i="67" s="1"/>
  <c r="AA56" i="66"/>
  <c r="AA112" i="67" s="1"/>
  <c r="AX55" i="66"/>
  <c r="AW55" i="66"/>
  <c r="AV55" i="66"/>
  <c r="AT55" i="66"/>
  <c r="AS55" i="66"/>
  <c r="AR55" i="66"/>
  <c r="AP55" i="66"/>
  <c r="AO55" i="66"/>
  <c r="AN55" i="66"/>
  <c r="AL55" i="66"/>
  <c r="AK55" i="66"/>
  <c r="AJ55" i="66"/>
  <c r="AH55" i="66"/>
  <c r="AG55" i="66"/>
  <c r="AF55" i="66"/>
  <c r="AD55" i="66"/>
  <c r="AC55" i="66"/>
  <c r="AB55" i="66"/>
  <c r="AY81" i="65"/>
  <c r="AX81" i="65"/>
  <c r="AW81" i="65"/>
  <c r="AV81" i="65"/>
  <c r="AU81" i="65"/>
  <c r="AT81" i="65"/>
  <c r="AS81" i="65"/>
  <c r="AR81" i="65"/>
  <c r="AQ81" i="65"/>
  <c r="AP81" i="65"/>
  <c r="AO81" i="65"/>
  <c r="AN81" i="65"/>
  <c r="AM81" i="65"/>
  <c r="AL81" i="65"/>
  <c r="AK81" i="65"/>
  <c r="AJ81" i="65"/>
  <c r="AI81" i="65"/>
  <c r="AH81" i="65"/>
  <c r="AG81" i="65"/>
  <c r="AF81" i="65"/>
  <c r="AE81" i="65"/>
  <c r="AD81" i="65"/>
  <c r="AC81" i="65"/>
  <c r="AB81" i="65"/>
  <c r="AA81" i="65"/>
  <c r="AY47" i="65"/>
  <c r="AY79" i="65" s="1"/>
  <c r="AU47" i="65"/>
  <c r="AU79" i="65" s="1"/>
  <c r="AI47" i="65"/>
  <c r="AI79" i="65" s="1"/>
  <c r="AE47" i="65"/>
  <c r="AE79" i="65" s="1"/>
  <c r="AM47" i="65"/>
  <c r="AM79" i="65" s="1"/>
  <c r="AC4" i="65"/>
  <c r="AD4" i="65" s="1"/>
  <c r="AE4" i="65" s="1"/>
  <c r="AF4" i="65" s="1"/>
  <c r="AG4" i="65" s="1"/>
  <c r="AH4" i="65" s="1"/>
  <c r="AI4" i="65" s="1"/>
  <c r="AJ4" i="65" s="1"/>
  <c r="AK4" i="65" s="1"/>
  <c r="AL4" i="65" s="1"/>
  <c r="AM4" i="65" s="1"/>
  <c r="AN4" i="65" s="1"/>
  <c r="AO4" i="65" s="1"/>
  <c r="AP4" i="65" s="1"/>
  <c r="AQ4" i="65" s="1"/>
  <c r="AR4" i="65" s="1"/>
  <c r="AS4" i="65" s="1"/>
  <c r="AT4" i="65" s="1"/>
  <c r="AU4" i="65" s="1"/>
  <c r="AV4" i="65" s="1"/>
  <c r="AW4" i="65" s="1"/>
  <c r="AX4" i="65" s="1"/>
  <c r="AY4" i="65" s="1"/>
  <c r="AZ4" i="65" s="1"/>
  <c r="BA4" i="65" s="1"/>
  <c r="BB4" i="65" s="1"/>
  <c r="BC4" i="65" s="1"/>
  <c r="BD4" i="65" s="1"/>
  <c r="BE4" i="65" s="1"/>
  <c r="AB4" i="65"/>
  <c r="AB57" i="64"/>
  <c r="AC57" i="64" s="1"/>
  <c r="AD57" i="64" s="1"/>
  <c r="AE57" i="64" s="1"/>
  <c r="AF57" i="64" s="1"/>
  <c r="AG57" i="64" s="1"/>
  <c r="AH57" i="64" s="1"/>
  <c r="AI57" i="64" s="1"/>
  <c r="AJ57" i="64" s="1"/>
  <c r="AK57" i="64" s="1"/>
  <c r="AL57" i="64" s="1"/>
  <c r="AM57" i="64" s="1"/>
  <c r="AN57" i="64" s="1"/>
  <c r="AO57" i="64" s="1"/>
  <c r="AP57" i="64" s="1"/>
  <c r="AQ57" i="64" s="1"/>
  <c r="AR57" i="64" s="1"/>
  <c r="AS57" i="64" s="1"/>
  <c r="AT57" i="64" s="1"/>
  <c r="AU57" i="64" s="1"/>
  <c r="AV57" i="64" s="1"/>
  <c r="AW57" i="64" s="1"/>
  <c r="AX57" i="64" s="1"/>
  <c r="AY57" i="64" s="1"/>
  <c r="AB44" i="64"/>
  <c r="AC44" i="64" s="1"/>
  <c r="AD44" i="64" s="1"/>
  <c r="AE44" i="64" s="1"/>
  <c r="AF44" i="64" s="1"/>
  <c r="AG44" i="64" s="1"/>
  <c r="AH44" i="64" s="1"/>
  <c r="AI44" i="64" s="1"/>
  <c r="AJ44" i="64" s="1"/>
  <c r="AK44" i="64" s="1"/>
  <c r="AL44" i="64" s="1"/>
  <c r="AM44" i="64" s="1"/>
  <c r="AN44" i="64" s="1"/>
  <c r="AO44" i="64" s="1"/>
  <c r="AP44" i="64" s="1"/>
  <c r="AQ44" i="64" s="1"/>
  <c r="AR44" i="64" s="1"/>
  <c r="AS44" i="64" s="1"/>
  <c r="AT44" i="64" s="1"/>
  <c r="AU44" i="64" s="1"/>
  <c r="AV44" i="64" s="1"/>
  <c r="AW44" i="64" s="1"/>
  <c r="AX44" i="64" s="1"/>
  <c r="AY44" i="64" s="1"/>
  <c r="AZ44" i="64" s="1"/>
  <c r="BA44" i="64" s="1"/>
  <c r="BB44" i="64" s="1"/>
  <c r="BC44" i="64" s="1"/>
  <c r="BD44" i="64" s="1"/>
  <c r="BE44" i="64" s="1"/>
  <c r="AB31" i="64"/>
  <c r="AC31" i="64" s="1"/>
  <c r="AD31" i="64" s="1"/>
  <c r="AE31" i="64" s="1"/>
  <c r="AF31" i="64" s="1"/>
  <c r="AG31" i="64" s="1"/>
  <c r="AH31" i="64" s="1"/>
  <c r="AI31" i="64" s="1"/>
  <c r="AJ31" i="64" s="1"/>
  <c r="AK31" i="64" s="1"/>
  <c r="AL31" i="64" s="1"/>
  <c r="AM31" i="64" s="1"/>
  <c r="AN31" i="64" s="1"/>
  <c r="AO31" i="64" s="1"/>
  <c r="AP31" i="64" s="1"/>
  <c r="AQ31" i="64" s="1"/>
  <c r="AR31" i="64" s="1"/>
  <c r="AS31" i="64" s="1"/>
  <c r="AT31" i="64" s="1"/>
  <c r="AU31" i="64" s="1"/>
  <c r="AV31" i="64" s="1"/>
  <c r="AW31" i="64" s="1"/>
  <c r="AX31" i="64" s="1"/>
  <c r="AY31" i="64" s="1"/>
  <c r="AZ31" i="64" s="1"/>
  <c r="BA31" i="64" s="1"/>
  <c r="BB31" i="64" s="1"/>
  <c r="BC31" i="64" s="1"/>
  <c r="BD31" i="64" s="1"/>
  <c r="BE31" i="64" s="1"/>
  <c r="BE28" i="64"/>
  <c r="BD28" i="64"/>
  <c r="BC28" i="64"/>
  <c r="BB28" i="64"/>
  <c r="BA28" i="64"/>
  <c r="AZ28" i="64"/>
  <c r="BE27" i="64"/>
  <c r="BD27" i="64"/>
  <c r="BC27" i="64"/>
  <c r="BB27" i="64"/>
  <c r="BA27" i="64"/>
  <c r="AZ27" i="64"/>
  <c r="BE26" i="64"/>
  <c r="BD26" i="64"/>
  <c r="BC26" i="64"/>
  <c r="BB26" i="64"/>
  <c r="BA26" i="64"/>
  <c r="AZ26" i="64"/>
  <c r="BE25" i="64"/>
  <c r="BD25" i="64"/>
  <c r="BC25" i="64"/>
  <c r="BB25" i="64"/>
  <c r="BA25" i="64"/>
  <c r="AZ25" i="64"/>
  <c r="BE24" i="64"/>
  <c r="BD24" i="64"/>
  <c r="BC24" i="64"/>
  <c r="BB24" i="64"/>
  <c r="BA24" i="64"/>
  <c r="AZ24" i="64"/>
  <c r="BE23" i="64"/>
  <c r="BD23" i="64"/>
  <c r="BC23" i="64"/>
  <c r="BB23" i="64"/>
  <c r="BA23" i="64"/>
  <c r="AZ23" i="64"/>
  <c r="BE22" i="64"/>
  <c r="BD22" i="64"/>
  <c r="BC22" i="64"/>
  <c r="BB22" i="64"/>
  <c r="BA22" i="64"/>
  <c r="AZ22" i="64"/>
  <c r="BE21" i="64"/>
  <c r="BD21" i="64"/>
  <c r="BC21" i="64"/>
  <c r="BB21" i="64"/>
  <c r="BA21" i="64"/>
  <c r="AZ21" i="64"/>
  <c r="BE20" i="64"/>
  <c r="BD20" i="64"/>
  <c r="BC20" i="64"/>
  <c r="BB20" i="64"/>
  <c r="BA20" i="64"/>
  <c r="AZ20" i="64"/>
  <c r="BE19" i="64"/>
  <c r="BD19" i="64"/>
  <c r="BC19" i="64"/>
  <c r="BB19" i="64"/>
  <c r="BA19" i="64"/>
  <c r="AZ19" i="64"/>
  <c r="AB18" i="64"/>
  <c r="AC18" i="64" s="1"/>
  <c r="AD18" i="64" s="1"/>
  <c r="AE18" i="64" s="1"/>
  <c r="AF18" i="64" s="1"/>
  <c r="AG18" i="64" s="1"/>
  <c r="AH18" i="64" s="1"/>
  <c r="AI18" i="64" s="1"/>
  <c r="AJ18" i="64" s="1"/>
  <c r="AK18" i="64" s="1"/>
  <c r="AL18" i="64" s="1"/>
  <c r="AM18" i="64" s="1"/>
  <c r="AN18" i="64" s="1"/>
  <c r="AO18" i="64" s="1"/>
  <c r="AP18" i="64" s="1"/>
  <c r="AQ18" i="64" s="1"/>
  <c r="AR18" i="64" s="1"/>
  <c r="AS18" i="64" s="1"/>
  <c r="AT18" i="64" s="1"/>
  <c r="AU18" i="64" s="1"/>
  <c r="AV18" i="64" s="1"/>
  <c r="AW18" i="64" s="1"/>
  <c r="AX18" i="64" s="1"/>
  <c r="AY18" i="64" s="1"/>
  <c r="AA40" i="64"/>
  <c r="AP52" i="64"/>
  <c r="AA39" i="64"/>
  <c r="AA36" i="64"/>
  <c r="AP48" i="64"/>
  <c r="AA35" i="64"/>
  <c r="AL4" i="64"/>
  <c r="AM4" i="64" s="1"/>
  <c r="AN4" i="64" s="1"/>
  <c r="AO4" i="64" s="1"/>
  <c r="AP4" i="64" s="1"/>
  <c r="AQ4" i="64" s="1"/>
  <c r="AR4" i="64" s="1"/>
  <c r="AS4" i="64" s="1"/>
  <c r="AT4" i="64" s="1"/>
  <c r="AU4" i="64" s="1"/>
  <c r="AV4" i="64" s="1"/>
  <c r="AW4" i="64" s="1"/>
  <c r="AX4" i="64" s="1"/>
  <c r="AY4" i="64" s="1"/>
  <c r="AZ4" i="64" s="1"/>
  <c r="BA4" i="64" s="1"/>
  <c r="BB4" i="64" s="1"/>
  <c r="BC4" i="64" s="1"/>
  <c r="BD4" i="64" s="1"/>
  <c r="BE4" i="64" s="1"/>
  <c r="AR11" i="75" l="1"/>
  <c r="AR34" i="75" s="1"/>
  <c r="AP15" i="77"/>
  <c r="AP5" i="76" s="1"/>
  <c r="AZ162" i="100"/>
  <c r="BE162" i="100"/>
  <c r="AU50" i="64"/>
  <c r="BD162" i="100"/>
  <c r="AC5" i="64"/>
  <c r="AK5" i="64"/>
  <c r="AK14" i="64" s="1"/>
  <c r="AS5" i="64"/>
  <c r="AF7" i="73"/>
  <c r="AN7" i="73"/>
  <c r="AV7" i="73"/>
  <c r="AW14" i="75"/>
  <c r="AG5" i="64"/>
  <c r="AO5" i="64"/>
  <c r="AR14" i="75"/>
  <c r="AR35" i="75" s="1"/>
  <c r="AP60" i="64"/>
  <c r="AG61" i="64"/>
  <c r="AO61" i="64"/>
  <c r="AW61" i="64"/>
  <c r="AF62" i="64"/>
  <c r="AN62" i="64"/>
  <c r="AV62" i="64"/>
  <c r="AM63" i="64"/>
  <c r="AD64" i="64"/>
  <c r="AL64" i="64"/>
  <c r="AT64" i="64"/>
  <c r="AC65" i="64"/>
  <c r="AJ66" i="64"/>
  <c r="AX50" i="102"/>
  <c r="AX72" i="102" s="1"/>
  <c r="AH60" i="64"/>
  <c r="BC162" i="100"/>
  <c r="AX60" i="64"/>
  <c r="AE6" i="65"/>
  <c r="AH61" i="65"/>
  <c r="AH61" i="66" s="1"/>
  <c r="AH117" i="67" s="1"/>
  <c r="AP61" i="65"/>
  <c r="AP61" i="66" s="1"/>
  <c r="AP117" i="67" s="1"/>
  <c r="AX61" i="65"/>
  <c r="AX61" i="66" s="1"/>
  <c r="AX117" i="67" s="1"/>
  <c r="BF28" i="64"/>
  <c r="AZ18" i="64"/>
  <c r="BA18" i="64" s="1"/>
  <c r="BB18" i="64" s="1"/>
  <c r="BC18" i="64" s="1"/>
  <c r="BD18" i="64" s="1"/>
  <c r="BE18" i="64" s="1"/>
  <c r="AK65" i="64"/>
  <c r="AS65" i="64"/>
  <c r="AA11" i="75"/>
  <c r="AE11" i="75"/>
  <c r="AI11" i="75"/>
  <c r="BA162" i="100"/>
  <c r="AY65" i="102"/>
  <c r="AY5" i="102"/>
  <c r="AD50" i="102"/>
  <c r="AD72" i="102" s="1"/>
  <c r="AH50" i="102"/>
  <c r="AH72" i="102" s="1"/>
  <c r="AL50" i="102"/>
  <c r="AL72" i="102" s="1"/>
  <c r="AP50" i="102"/>
  <c r="AP72" i="102" s="1"/>
  <c r="AE12" i="77"/>
  <c r="BA96" i="100"/>
  <c r="AZ23" i="100"/>
  <c r="AL60" i="64"/>
  <c r="AC61" i="64"/>
  <c r="AK61" i="64"/>
  <c r="AB62" i="64"/>
  <c r="AJ62" i="64"/>
  <c r="AR62" i="64"/>
  <c r="AQ63" i="64"/>
  <c r="AY50" i="64"/>
  <c r="AH64" i="64"/>
  <c r="AP64" i="64"/>
  <c r="AX64" i="64"/>
  <c r="AG65" i="64"/>
  <c r="AO65" i="64"/>
  <c r="AF66" i="64"/>
  <c r="AN66" i="64"/>
  <c r="AD60" i="64"/>
  <c r="AT60" i="64"/>
  <c r="AS61" i="64"/>
  <c r="AA12" i="77"/>
  <c r="AA31" i="77" s="1"/>
  <c r="AI12" i="77"/>
  <c r="BE96" i="100"/>
  <c r="AW15" i="77"/>
  <c r="AW5" i="76" s="1"/>
  <c r="AA30" i="100"/>
  <c r="AE30" i="100"/>
  <c r="AI30" i="100"/>
  <c r="AM30" i="100"/>
  <c r="AQ30" i="100"/>
  <c r="AU30" i="100"/>
  <c r="AY30" i="100"/>
  <c r="BC30" i="100"/>
  <c r="AV22" i="75"/>
  <c r="AV6" i="74" s="1"/>
  <c r="AA5" i="64"/>
  <c r="AE5" i="64"/>
  <c r="AI5" i="64"/>
  <c r="AI14" i="64" s="1"/>
  <c r="AM5" i="64"/>
  <c r="AQ5" i="64"/>
  <c r="AT33" i="102"/>
  <c r="AT50" i="102"/>
  <c r="AT72" i="102" s="1"/>
  <c r="AC39" i="102"/>
  <c r="AC71" i="102" s="1"/>
  <c r="AG39" i="102"/>
  <c r="AG71" i="102" s="1"/>
  <c r="AK39" i="102"/>
  <c r="AK71" i="102" s="1"/>
  <c r="AO39" i="102"/>
  <c r="AO71" i="102" s="1"/>
  <c r="AS39" i="102"/>
  <c r="AS71" i="102" s="1"/>
  <c r="AW39" i="102"/>
  <c r="AW71" i="102" s="1"/>
  <c r="AN14" i="75"/>
  <c r="AX12" i="77"/>
  <c r="AX31" i="77" s="1"/>
  <c r="BE16" i="100"/>
  <c r="AB11" i="75"/>
  <c r="AD33" i="68"/>
  <c r="AH33" i="68"/>
  <c r="AL33" i="68"/>
  <c r="AP33" i="68"/>
  <c r="AT33" i="68"/>
  <c r="AX33" i="68"/>
  <c r="AC33" i="69"/>
  <c r="AR10" i="97"/>
  <c r="AR29" i="97" s="1"/>
  <c r="AI38" i="101"/>
  <c r="AM10" i="97"/>
  <c r="AM27" i="97" s="1"/>
  <c r="AS38" i="97"/>
  <c r="AD34" i="75"/>
  <c r="AD8" i="74"/>
  <c r="AH15" i="77"/>
  <c r="AH5" i="76" s="1"/>
  <c r="AC38" i="97"/>
  <c r="AO38" i="97"/>
  <c r="AB14" i="65"/>
  <c r="AF14" i="65"/>
  <c r="AJ14" i="65"/>
  <c r="AN14" i="65"/>
  <c r="AR14" i="65"/>
  <c r="AV14" i="65"/>
  <c r="AX65" i="65"/>
  <c r="AX84" i="65" s="1"/>
  <c r="AW75" i="67"/>
  <c r="AC11" i="75"/>
  <c r="AC34" i="75" s="1"/>
  <c r="AB14" i="75"/>
  <c r="AB35" i="75" s="1"/>
  <c r="AF14" i="75"/>
  <c r="AJ14" i="75"/>
  <c r="AV14" i="75"/>
  <c r="AD12" i="77"/>
  <c r="AH12" i="77"/>
  <c r="AL12" i="77"/>
  <c r="AL31" i="77" s="1"/>
  <c r="AP12" i="77"/>
  <c r="AP31" i="77" s="1"/>
  <c r="AT12" i="77"/>
  <c r="AT31" i="77" s="1"/>
  <c r="BA63" i="100"/>
  <c r="BE63" i="100"/>
  <c r="BA129" i="100"/>
  <c r="BE129" i="100"/>
  <c r="AI10" i="101"/>
  <c r="AI32" i="101" s="1"/>
  <c r="AY10" i="101"/>
  <c r="AY52" i="101" s="1"/>
  <c r="AE38" i="101"/>
  <c r="AM38" i="101"/>
  <c r="AU38" i="101"/>
  <c r="AY38" i="101"/>
  <c r="BA120" i="65"/>
  <c r="BE120" i="65"/>
  <c r="AA14" i="66"/>
  <c r="AE14" i="66"/>
  <c r="AI14" i="66"/>
  <c r="AI14" i="67" s="1"/>
  <c r="AI13" i="67" s="1"/>
  <c r="AM14" i="66"/>
  <c r="AM14" i="67" s="1"/>
  <c r="AM13" i="67" s="1"/>
  <c r="AQ14" i="66"/>
  <c r="AU14" i="66"/>
  <c r="AY14" i="66"/>
  <c r="AL14" i="66"/>
  <c r="AL14" i="67" s="1"/>
  <c r="AD31" i="66"/>
  <c r="AD80" i="66" s="1"/>
  <c r="AH31" i="66"/>
  <c r="AH80" i="66" s="1"/>
  <c r="AL31" i="66"/>
  <c r="AL80" i="66" s="1"/>
  <c r="AP31" i="66"/>
  <c r="AP80" i="66" s="1"/>
  <c r="AZ104" i="66" s="1"/>
  <c r="AT31" i="66"/>
  <c r="AT80" i="66" s="1"/>
  <c r="AX31" i="66"/>
  <c r="AX80" i="66" s="1"/>
  <c r="AC31" i="66"/>
  <c r="AC80" i="66" s="1"/>
  <c r="AG31" i="66"/>
  <c r="AG80" i="66" s="1"/>
  <c r="AK31" i="66"/>
  <c r="AK80" i="66" s="1"/>
  <c r="AO31" i="66"/>
  <c r="AO80" i="66" s="1"/>
  <c r="AS31" i="66"/>
  <c r="AS80" i="66" s="1"/>
  <c r="AT116" i="66" s="1"/>
  <c r="AW31" i="66"/>
  <c r="AW80" i="66" s="1"/>
  <c r="AB33" i="68"/>
  <c r="AF33" i="68"/>
  <c r="AJ33" i="68"/>
  <c r="AN33" i="68"/>
  <c r="AE33" i="69"/>
  <c r="AC14" i="75"/>
  <c r="AD5" i="77"/>
  <c r="AD6" i="76" s="1"/>
  <c r="AH5" i="77"/>
  <c r="AH6" i="76" s="1"/>
  <c r="AX15" i="77"/>
  <c r="AX5" i="76" s="1"/>
  <c r="AD16" i="100"/>
  <c r="AH16" i="100"/>
  <c r="AL16" i="100"/>
  <c r="AP16" i="100"/>
  <c r="AT16" i="100"/>
  <c r="AX16" i="100"/>
  <c r="BB16" i="100"/>
  <c r="BB63" i="100"/>
  <c r="AZ63" i="100"/>
  <c r="BD63" i="100"/>
  <c r="BB129" i="100"/>
  <c r="AZ129" i="100"/>
  <c r="BB162" i="100"/>
  <c r="AD33" i="102"/>
  <c r="AH33" i="102"/>
  <c r="AL33" i="102"/>
  <c r="AP33" i="102"/>
  <c r="AX33" i="102"/>
  <c r="AB39" i="102"/>
  <c r="AB71" i="102" s="1"/>
  <c r="AF39" i="102"/>
  <c r="AF71" i="102" s="1"/>
  <c r="AJ39" i="102"/>
  <c r="AJ71" i="102" s="1"/>
  <c r="AN39" i="102"/>
  <c r="AN71" i="102" s="1"/>
  <c r="AR39" i="102"/>
  <c r="AR71" i="102" s="1"/>
  <c r="AV39" i="102"/>
  <c r="AV71" i="102" s="1"/>
  <c r="AH18" i="66"/>
  <c r="AX18" i="66"/>
  <c r="AG14" i="75"/>
  <c r="AG9" i="74" s="1"/>
  <c r="AK14" i="75"/>
  <c r="AO14" i="75"/>
  <c r="AO35" i="75" s="1"/>
  <c r="AS14" i="75"/>
  <c r="AS35" i="75" s="1"/>
  <c r="AZ42" i="102"/>
  <c r="AZ53" i="102" s="1"/>
  <c r="AF11" i="75"/>
  <c r="AF34" i="75" s="1"/>
  <c r="AJ11" i="75"/>
  <c r="AJ8" i="74" s="1"/>
  <c r="AN11" i="75"/>
  <c r="AV11" i="75"/>
  <c r="AB5" i="77"/>
  <c r="AB6" i="76" s="1"/>
  <c r="AF5" i="77"/>
  <c r="AF6" i="76" s="1"/>
  <c r="AJ5" i="77"/>
  <c r="AJ6" i="76" s="1"/>
  <c r="AN5" i="77"/>
  <c r="AN6" i="76" s="1"/>
  <c r="AR5" i="77"/>
  <c r="AR6" i="76" s="1"/>
  <c r="AV5" i="77"/>
  <c r="AV6" i="76" s="1"/>
  <c r="AW12" i="77"/>
  <c r="AA33" i="102"/>
  <c r="AU5" i="64"/>
  <c r="AR18" i="65"/>
  <c r="AC73" i="100"/>
  <c r="AJ23" i="100"/>
  <c r="AW59" i="64"/>
  <c r="AA6" i="65"/>
  <c r="AY6" i="65"/>
  <c r="AA31" i="66"/>
  <c r="AA80" i="66" s="1"/>
  <c r="AE31" i="66"/>
  <c r="AE80" i="66" s="1"/>
  <c r="AI31" i="66"/>
  <c r="AI80" i="66" s="1"/>
  <c r="AM31" i="66"/>
  <c r="AM80" i="66" s="1"/>
  <c r="AQ31" i="66"/>
  <c r="AQ80" i="66" s="1"/>
  <c r="AU31" i="66"/>
  <c r="AU80" i="66" s="1"/>
  <c r="AY31" i="66"/>
  <c r="AY80" i="66" s="1"/>
  <c r="AM11" i="75"/>
  <c r="AC16" i="100"/>
  <c r="AO16" i="100"/>
  <c r="AS16" i="100"/>
  <c r="AS51" i="100" s="1"/>
  <c r="AJ56" i="66"/>
  <c r="AJ112" i="67" s="1"/>
  <c r="AJ54" i="65"/>
  <c r="AJ53" i="65" s="1"/>
  <c r="AJ82" i="65" s="1"/>
  <c r="AD33" i="75"/>
  <c r="AD5" i="75"/>
  <c r="AD7" i="74" s="1"/>
  <c r="AX33" i="75"/>
  <c r="AX5" i="75"/>
  <c r="AR41" i="75"/>
  <c r="AR22" i="75"/>
  <c r="AR6" i="74" s="1"/>
  <c r="AM6" i="65"/>
  <c r="AL10" i="67"/>
  <c r="AL6" i="66"/>
  <c r="AL77" i="66" s="1"/>
  <c r="AH33" i="75"/>
  <c r="AH5" i="75"/>
  <c r="AL33" i="75"/>
  <c r="AL81" i="75" s="1"/>
  <c r="AL5" i="75"/>
  <c r="AL7" i="74" s="1"/>
  <c r="AT33" i="75"/>
  <c r="AT5" i="75"/>
  <c r="AW35" i="75"/>
  <c r="AW9" i="74"/>
  <c r="AN41" i="75"/>
  <c r="AN22" i="75"/>
  <c r="AN6" i="74" s="1"/>
  <c r="AD31" i="77"/>
  <c r="AD8" i="76"/>
  <c r="AH31" i="77"/>
  <c r="AH8" i="76"/>
  <c r="AL70" i="66"/>
  <c r="AL126" i="67" s="1"/>
  <c r="AL68" i="65"/>
  <c r="AL83" i="65" s="1"/>
  <c r="AP5" i="75"/>
  <c r="AN35" i="75"/>
  <c r="AN9" i="74"/>
  <c r="AF35" i="75"/>
  <c r="AF9" i="74"/>
  <c r="AV35" i="75"/>
  <c r="AV9" i="74"/>
  <c r="AO32" i="77"/>
  <c r="AO15" i="77"/>
  <c r="AO5" i="76" s="1"/>
  <c r="AA34" i="77"/>
  <c r="AA15" i="77"/>
  <c r="AA5" i="76" s="1"/>
  <c r="Z21" i="76" s="1"/>
  <c r="AO67" i="66"/>
  <c r="AO65" i="65"/>
  <c r="AO84" i="65" s="1"/>
  <c r="AB22" i="75"/>
  <c r="AB6" i="74" s="1"/>
  <c r="AE31" i="77"/>
  <c r="AE8" i="76"/>
  <c r="AG15" i="77"/>
  <c r="AG5" i="76" s="1"/>
  <c r="AB5" i="64"/>
  <c r="AF60" i="64"/>
  <c r="AJ60" i="64"/>
  <c r="AN60" i="64"/>
  <c r="AR5" i="64"/>
  <c r="AV5" i="64"/>
  <c r="AM61" i="64"/>
  <c r="AQ61" i="64"/>
  <c r="AD62" i="64"/>
  <c r="AH62" i="64"/>
  <c r="AL62" i="64"/>
  <c r="AP62" i="64"/>
  <c r="AT62" i="64"/>
  <c r="AX62" i="64"/>
  <c r="AC63" i="64"/>
  <c r="AG63" i="64"/>
  <c r="AK63" i="64"/>
  <c r="AO63" i="64"/>
  <c r="AS63" i="64"/>
  <c r="AW63" i="64"/>
  <c r="AB64" i="64"/>
  <c r="AF64" i="64"/>
  <c r="AJ64" i="64"/>
  <c r="AN64" i="64"/>
  <c r="AD66" i="64"/>
  <c r="AH66" i="64"/>
  <c r="AL66" i="64"/>
  <c r="AP66" i="64"/>
  <c r="AT66" i="64"/>
  <c r="AX66" i="64"/>
  <c r="AI31" i="65"/>
  <c r="AI80" i="65" s="1"/>
  <c r="AY31" i="65"/>
  <c r="AY80" i="65" s="1"/>
  <c r="BC120" i="65"/>
  <c r="AD14" i="66"/>
  <c r="AD14" i="67" s="1"/>
  <c r="AD13" i="67" s="1"/>
  <c r="AH14" i="66"/>
  <c r="AH14" i="67" s="1"/>
  <c r="AP14" i="66"/>
  <c r="AP14" i="67" s="1"/>
  <c r="AT14" i="66"/>
  <c r="AT14" i="67" s="1"/>
  <c r="AX14" i="66"/>
  <c r="AD18" i="66"/>
  <c r="AL18" i="66"/>
  <c r="AL13" i="66" s="1"/>
  <c r="AL78" i="66" s="1"/>
  <c r="AP18" i="66"/>
  <c r="AT18" i="66"/>
  <c r="AT13" i="66" s="1"/>
  <c r="AT78" i="66" s="1"/>
  <c r="AB5" i="75"/>
  <c r="AF5" i="75"/>
  <c r="AJ5" i="75"/>
  <c r="AA14" i="75"/>
  <c r="AA35" i="75" s="1"/>
  <c r="AE14" i="75"/>
  <c r="AI14" i="75"/>
  <c r="AI35" i="75" s="1"/>
  <c r="AM14" i="75"/>
  <c r="AQ14" i="75"/>
  <c r="AQ35" i="75" s="1"/>
  <c r="AU14" i="75"/>
  <c r="AY14" i="75"/>
  <c r="AF22" i="75"/>
  <c r="AF6" i="74" s="1"/>
  <c r="AA16" i="100"/>
  <c r="AE16" i="100"/>
  <c r="AI16" i="100"/>
  <c r="AM16" i="100"/>
  <c r="AQ16" i="100"/>
  <c r="AQ54" i="100" s="1"/>
  <c r="AU16" i="100"/>
  <c r="AY16" i="100"/>
  <c r="BC16" i="100"/>
  <c r="AB16" i="100"/>
  <c r="AF16" i="100"/>
  <c r="AJ16" i="100"/>
  <c r="AG50" i="102"/>
  <c r="AG72" i="102" s="1"/>
  <c r="AO50" i="102"/>
  <c r="AO72" i="102" s="1"/>
  <c r="AW50" i="102"/>
  <c r="AW72" i="102" s="1"/>
  <c r="AD6" i="65"/>
  <c r="AH6" i="65"/>
  <c r="AL6" i="65"/>
  <c r="AL77" i="65" s="1"/>
  <c r="AP6" i="65"/>
  <c r="AT6" i="65"/>
  <c r="AT77" i="65" s="1"/>
  <c r="AX6" i="65"/>
  <c r="AB38" i="75"/>
  <c r="AF38" i="75"/>
  <c r="AJ38" i="75"/>
  <c r="AN38" i="75"/>
  <c r="AR38" i="75"/>
  <c r="AV38" i="75"/>
  <c r="AB19" i="77"/>
  <c r="AB7" i="76" s="1"/>
  <c r="AF19" i="77"/>
  <c r="AF7" i="76" s="1"/>
  <c r="AJ19" i="77"/>
  <c r="AJ7" i="76" s="1"/>
  <c r="AN19" i="77"/>
  <c r="AN7" i="76" s="1"/>
  <c r="AR19" i="77"/>
  <c r="AR7" i="76" s="1"/>
  <c r="AV19" i="77"/>
  <c r="AV7" i="76" s="1"/>
  <c r="AI33" i="102"/>
  <c r="AQ33" i="102"/>
  <c r="AY33" i="102"/>
  <c r="BA42" i="102"/>
  <c r="BA53" i="102" s="1"/>
  <c r="BE42" i="102"/>
  <c r="BE53" i="102" s="1"/>
  <c r="AI6" i="65"/>
  <c r="AQ6" i="65"/>
  <c r="AQ77" i="65" s="1"/>
  <c r="AU6" i="65"/>
  <c r="AA32" i="75"/>
  <c r="AE32" i="75"/>
  <c r="AI32" i="75"/>
  <c r="AM32" i="75"/>
  <c r="AQ32" i="75"/>
  <c r="AU32" i="75"/>
  <c r="AY32" i="75"/>
  <c r="AO17" i="75"/>
  <c r="AO5" i="74" s="1"/>
  <c r="AC12" i="77"/>
  <c r="AG12" i="77"/>
  <c r="AK12" i="77"/>
  <c r="AO12" i="77"/>
  <c r="AS12" i="77"/>
  <c r="AB12" i="77"/>
  <c r="AF12" i="77"/>
  <c r="AE5" i="100"/>
  <c r="AI5" i="100"/>
  <c r="AI42" i="100" s="1"/>
  <c r="AM5" i="100"/>
  <c r="AQ5" i="100"/>
  <c r="AQ39" i="100" s="1"/>
  <c r="AU5" i="100"/>
  <c r="BA23" i="100"/>
  <c r="BE23" i="100"/>
  <c r="AD23" i="100"/>
  <c r="AH23" i="100"/>
  <c r="AL23" i="100"/>
  <c r="AP23" i="100"/>
  <c r="AT23" i="100"/>
  <c r="AX23" i="100"/>
  <c r="BB23" i="100"/>
  <c r="AC35" i="75"/>
  <c r="AC9" i="74"/>
  <c r="AK35" i="75"/>
  <c r="AK9" i="74"/>
  <c r="AC6" i="65"/>
  <c r="AD6" i="66"/>
  <c r="AD77" i="66" s="1"/>
  <c r="AT6" i="66"/>
  <c r="AT77" i="66" s="1"/>
  <c r="AC14" i="66"/>
  <c r="AC14" i="67" s="1"/>
  <c r="AC13" i="67" s="1"/>
  <c r="AG14" i="66"/>
  <c r="AK14" i="66"/>
  <c r="AK14" i="67" s="1"/>
  <c r="AK13" i="67" s="1"/>
  <c r="AO14" i="66"/>
  <c r="AS14" i="66"/>
  <c r="AW14" i="66"/>
  <c r="AB14" i="66"/>
  <c r="AB14" i="67" s="1"/>
  <c r="AB13" i="67" s="1"/>
  <c r="AF14" i="66"/>
  <c r="AJ14" i="66"/>
  <c r="AJ14" i="67" s="1"/>
  <c r="AJ13" i="67" s="1"/>
  <c r="AN14" i="66"/>
  <c r="AR14" i="66"/>
  <c r="AR14" i="67" s="1"/>
  <c r="AR13" i="67" s="1"/>
  <c r="AV14" i="66"/>
  <c r="AB31" i="66"/>
  <c r="AB80" i="66" s="1"/>
  <c r="AF31" i="66"/>
  <c r="AF80" i="66" s="1"/>
  <c r="AJ31" i="66"/>
  <c r="AJ80" i="66" s="1"/>
  <c r="AN31" i="66"/>
  <c r="AN80" i="66" s="1"/>
  <c r="AR31" i="66"/>
  <c r="AR80" i="66" s="1"/>
  <c r="AV31" i="66"/>
  <c r="AV80" i="66" s="1"/>
  <c r="AG11" i="75"/>
  <c r="AK11" i="75"/>
  <c r="AO11" i="75"/>
  <c r="AS11" i="75"/>
  <c r="AW11" i="75"/>
  <c r="AN16" i="100"/>
  <c r="AR16" i="100"/>
  <c r="AV16" i="100"/>
  <c r="AZ16" i="100"/>
  <c r="BD16" i="100"/>
  <c r="AG28" i="102"/>
  <c r="AW28" i="102"/>
  <c r="AB18" i="65"/>
  <c r="AJ18" i="65"/>
  <c r="AB61" i="65"/>
  <c r="AB61" i="66" s="1"/>
  <c r="AB117" i="67" s="1"/>
  <c r="AF61" i="65"/>
  <c r="AF61" i="66" s="1"/>
  <c r="AF117" i="67" s="1"/>
  <c r="AJ61" i="65"/>
  <c r="AJ61" i="66" s="1"/>
  <c r="AJ117" i="67" s="1"/>
  <c r="AN61" i="65"/>
  <c r="AN61" i="66" s="1"/>
  <c r="AN117" i="67" s="1"/>
  <c r="AR61" i="65"/>
  <c r="AR61" i="66" s="1"/>
  <c r="AR117" i="67" s="1"/>
  <c r="AV61" i="65"/>
  <c r="AV61" i="66" s="1"/>
  <c r="AV117" i="67" s="1"/>
  <c r="AC65" i="65"/>
  <c r="AC84" i="65" s="1"/>
  <c r="AH6" i="66"/>
  <c r="AH77" i="66" s="1"/>
  <c r="AX6" i="66"/>
  <c r="AX77" i="66" s="1"/>
  <c r="AC18" i="66"/>
  <c r="AG18" i="66"/>
  <c r="AK18" i="66"/>
  <c r="AO18" i="66"/>
  <c r="AS18" i="66"/>
  <c r="AW18" i="66"/>
  <c r="AB18" i="66"/>
  <c r="AF18" i="66"/>
  <c r="AJ18" i="66"/>
  <c r="AN18" i="66"/>
  <c r="AR18" i="66"/>
  <c r="AV18" i="66"/>
  <c r="AQ11" i="75"/>
  <c r="AU11" i="75"/>
  <c r="AU34" i="75" s="1"/>
  <c r="AY11" i="75"/>
  <c r="AG17" i="75"/>
  <c r="AG5" i="74" s="1"/>
  <c r="AH146" i="100"/>
  <c r="AL146" i="100"/>
  <c r="AU47" i="66"/>
  <c r="AU79" i="66" s="1"/>
  <c r="AY47" i="66"/>
  <c r="AY79" i="66" s="1"/>
  <c r="AH47" i="66"/>
  <c r="AH79" i="66" s="1"/>
  <c r="AL47" i="66"/>
  <c r="AL79" i="66" s="1"/>
  <c r="AP47" i="66"/>
  <c r="AP79" i="66" s="1"/>
  <c r="AX47" i="66"/>
  <c r="AX79" i="66" s="1"/>
  <c r="AN5" i="75"/>
  <c r="AR5" i="75"/>
  <c r="AR7" i="74" s="1"/>
  <c r="AV5" i="75"/>
  <c r="AV7" i="74" s="1"/>
  <c r="AD17" i="75"/>
  <c r="AD5" i="74" s="1"/>
  <c r="AL17" i="75"/>
  <c r="AL5" i="74" s="1"/>
  <c r="AT17" i="75"/>
  <c r="AT5" i="74" s="1"/>
  <c r="AJ22" i="75"/>
  <c r="AJ6" i="74" s="1"/>
  <c r="AL5" i="77"/>
  <c r="AL6" i="76" s="1"/>
  <c r="AP5" i="77"/>
  <c r="AP6" i="76" s="1"/>
  <c r="AT5" i="77"/>
  <c r="AX5" i="77"/>
  <c r="AX6" i="76" s="1"/>
  <c r="AJ12" i="77"/>
  <c r="AN12" i="77"/>
  <c r="AR12" i="77"/>
  <c r="AV12" i="77"/>
  <c r="AY5" i="100"/>
  <c r="AY46" i="100" s="1"/>
  <c r="BC5" i="100"/>
  <c r="AB23" i="100"/>
  <c r="AF23" i="100"/>
  <c r="AN23" i="100"/>
  <c r="AR23" i="100"/>
  <c r="AV23" i="100"/>
  <c r="BD23" i="100"/>
  <c r="AK5" i="102"/>
  <c r="BC42" i="102"/>
  <c r="BC53" i="102" s="1"/>
  <c r="AW5" i="64"/>
  <c r="AP6" i="66"/>
  <c r="AP77" i="66" s="1"/>
  <c r="AP101" i="66" s="1"/>
  <c r="AA18" i="66"/>
  <c r="AA13" i="66" s="1"/>
  <c r="AA78" i="66" s="1"/>
  <c r="AE18" i="66"/>
  <c r="AE13" i="66" s="1"/>
  <c r="AE78" i="66" s="1"/>
  <c r="AI18" i="66"/>
  <c r="AM18" i="66"/>
  <c r="AQ18" i="66"/>
  <c r="AQ13" i="66" s="1"/>
  <c r="AQ78" i="66" s="1"/>
  <c r="AU18" i="66"/>
  <c r="AU13" i="66" s="1"/>
  <c r="AU78" i="66" s="1"/>
  <c r="AY18" i="66"/>
  <c r="AY13" i="66" s="1"/>
  <c r="AY78" i="66" s="1"/>
  <c r="AC75" i="67"/>
  <c r="AG75" i="67"/>
  <c r="AO75" i="67"/>
  <c r="AS75" i="67"/>
  <c r="AD14" i="75"/>
  <c r="AH14" i="75"/>
  <c r="AH35" i="75" s="1"/>
  <c r="AL14" i="75"/>
  <c r="AL35" i="75" s="1"/>
  <c r="AP14" i="75"/>
  <c r="AT14" i="75"/>
  <c r="AX14" i="75"/>
  <c r="AX35" i="75" s="1"/>
  <c r="AW17" i="75"/>
  <c r="AW5" i="74" s="1"/>
  <c r="AG16" i="100"/>
  <c r="AK16" i="100"/>
  <c r="AW16" i="100"/>
  <c r="BA16" i="100"/>
  <c r="BD42" i="102"/>
  <c r="BD53" i="102" s="1"/>
  <c r="AF5" i="64"/>
  <c r="AF14" i="64" s="1"/>
  <c r="AJ5" i="64"/>
  <c r="AJ32" i="64" s="1"/>
  <c r="AN5" i="64"/>
  <c r="AN14" i="64" s="1"/>
  <c r="AN9" i="73" s="1"/>
  <c r="AB33" i="64"/>
  <c r="AU60" i="64"/>
  <c r="AY60" i="64"/>
  <c r="AD35" i="64"/>
  <c r="AC36" i="64"/>
  <c r="AG36" i="64"/>
  <c r="AB37" i="64"/>
  <c r="AE64" i="64"/>
  <c r="AI64" i="64"/>
  <c r="AU64" i="64"/>
  <c r="AY64" i="64"/>
  <c r="AD39" i="64"/>
  <c r="AG14" i="67"/>
  <c r="AO14" i="67"/>
  <c r="AO13" i="67" s="1"/>
  <c r="AO13" i="66"/>
  <c r="AO78" i="66" s="1"/>
  <c r="AS14" i="67"/>
  <c r="AS13" i="66"/>
  <c r="AS78" i="66" s="1"/>
  <c r="AW14" i="67"/>
  <c r="AF14" i="67"/>
  <c r="AN14" i="67"/>
  <c r="AN13" i="67" s="1"/>
  <c r="AV14" i="67"/>
  <c r="AV13" i="66"/>
  <c r="AV78" i="66" s="1"/>
  <c r="AG32" i="64"/>
  <c r="AO32" i="64"/>
  <c r="AC32" i="64"/>
  <c r="AS32" i="64"/>
  <c r="AD5" i="64"/>
  <c r="AH5" i="64"/>
  <c r="AH32" i="64" s="1"/>
  <c r="AL5" i="64"/>
  <c r="AL32" i="64" s="1"/>
  <c r="AP5" i="64"/>
  <c r="AP32" i="64" s="1"/>
  <c r="AT5" i="64"/>
  <c r="AX5" i="64"/>
  <c r="AH59" i="64"/>
  <c r="AL59" i="64"/>
  <c r="AP59" i="64"/>
  <c r="AT59" i="64"/>
  <c r="AY66" i="64"/>
  <c r="AA14" i="67"/>
  <c r="AE14" i="67"/>
  <c r="AQ14" i="67"/>
  <c r="AU14" i="67"/>
  <c r="AU13" i="67" s="1"/>
  <c r="AY14" i="67"/>
  <c r="AY13" i="67" s="1"/>
  <c r="AT7" i="74"/>
  <c r="AC32" i="75"/>
  <c r="AC5" i="75"/>
  <c r="AG32" i="75"/>
  <c r="AG5" i="75"/>
  <c r="AK32" i="75"/>
  <c r="AK5" i="75"/>
  <c r="AO32" i="75"/>
  <c r="AO5" i="75"/>
  <c r="AS32" i="75"/>
  <c r="AS5" i="75"/>
  <c r="AW32" i="75"/>
  <c r="AW5" i="75"/>
  <c r="AB7" i="74"/>
  <c r="AF7" i="74"/>
  <c r="AJ7" i="74"/>
  <c r="AN7" i="74"/>
  <c r="AN34" i="75"/>
  <c r="AN8" i="74"/>
  <c r="AC36" i="75"/>
  <c r="AC17" i="75"/>
  <c r="AC5" i="74" s="1"/>
  <c r="AK36" i="75"/>
  <c r="AK17" i="75"/>
  <c r="AK5" i="74" s="1"/>
  <c r="AL41" i="74" s="1"/>
  <c r="AS36" i="75"/>
  <c r="AS17" i="75"/>
  <c r="AS5" i="74" s="1"/>
  <c r="AA18" i="65"/>
  <c r="AE18" i="65"/>
  <c r="AI18" i="65"/>
  <c r="AM18" i="65"/>
  <c r="AQ18" i="65"/>
  <c r="AU18" i="65"/>
  <c r="AY18" i="65"/>
  <c r="AN54" i="65"/>
  <c r="AN53" i="65" s="1"/>
  <c r="AN82" i="65" s="1"/>
  <c r="AC61" i="65"/>
  <c r="AC61" i="66" s="1"/>
  <c r="AC117" i="67" s="1"/>
  <c r="AG61" i="65"/>
  <c r="AG61" i="66" s="1"/>
  <c r="AG117" i="67" s="1"/>
  <c r="AK61" i="65"/>
  <c r="AK61" i="66" s="1"/>
  <c r="AK117" i="67" s="1"/>
  <c r="AO61" i="65"/>
  <c r="AO61" i="66" s="1"/>
  <c r="AO117" i="67" s="1"/>
  <c r="AS61" i="65"/>
  <c r="AS61" i="66" s="1"/>
  <c r="AS117" i="67" s="1"/>
  <c r="AW61" i="65"/>
  <c r="AW61" i="66" s="1"/>
  <c r="AW117" i="67" s="1"/>
  <c r="AG65" i="65"/>
  <c r="AG84" i="65" s="1"/>
  <c r="AP65" i="65"/>
  <c r="AP84" i="65" s="1"/>
  <c r="AP68" i="65"/>
  <c r="AP83" i="65" s="1"/>
  <c r="BD120" i="65"/>
  <c r="AA6" i="66"/>
  <c r="AE6" i="66"/>
  <c r="AI6" i="66"/>
  <c r="AM6" i="66"/>
  <c r="AQ6" i="66"/>
  <c r="AU6" i="66"/>
  <c r="AY6" i="66"/>
  <c r="AK75" i="67"/>
  <c r="AH7" i="74"/>
  <c r="AX7" i="74"/>
  <c r="AJ35" i="75"/>
  <c r="AJ9" i="74"/>
  <c r="AE35" i="75"/>
  <c r="AE9" i="74"/>
  <c r="AM35" i="75"/>
  <c r="AM9" i="74"/>
  <c r="AU35" i="75"/>
  <c r="AU9" i="74"/>
  <c r="AV45" i="74" s="1"/>
  <c r="AY35" i="75"/>
  <c r="AY9" i="74"/>
  <c r="AP35" i="75"/>
  <c r="AP9" i="74"/>
  <c r="AX9" i="74"/>
  <c r="AC38" i="77"/>
  <c r="AC19" i="77"/>
  <c r="AC7" i="76" s="1"/>
  <c r="AO38" i="77"/>
  <c r="AO19" i="77"/>
  <c r="AO7" i="76" s="1"/>
  <c r="AS38" i="77"/>
  <c r="AS19" i="77"/>
  <c r="AS7" i="76" s="1"/>
  <c r="AD31" i="65"/>
  <c r="AD80" i="65" s="1"/>
  <c r="AH31" i="65"/>
  <c r="AH80" i="65" s="1"/>
  <c r="AL31" i="65"/>
  <c r="AL80" i="65" s="1"/>
  <c r="AP31" i="65"/>
  <c r="AP80" i="65" s="1"/>
  <c r="AT31" i="65"/>
  <c r="AT80" i="65" s="1"/>
  <c r="AX31" i="65"/>
  <c r="AX80" i="65" s="1"/>
  <c r="AC31" i="65"/>
  <c r="AC80" i="65" s="1"/>
  <c r="AG31" i="65"/>
  <c r="AG80" i="65" s="1"/>
  <c r="AK31" i="65"/>
  <c r="AK80" i="65" s="1"/>
  <c r="AO31" i="65"/>
  <c r="AO80" i="65" s="1"/>
  <c r="AS31" i="65"/>
  <c r="AS80" i="65" s="1"/>
  <c r="AW31" i="65"/>
  <c r="AW80" i="65" s="1"/>
  <c r="AD47" i="65"/>
  <c r="AD79" i="65" s="1"/>
  <c r="AH47" i="65"/>
  <c r="AH79" i="65" s="1"/>
  <c r="AL47" i="65"/>
  <c r="AL79" i="65" s="1"/>
  <c r="AP47" i="65"/>
  <c r="AP79" i="65" s="1"/>
  <c r="AT47" i="65"/>
  <c r="AT79" i="65" s="1"/>
  <c r="AU115" i="65" s="1"/>
  <c r="AX47" i="65"/>
  <c r="AX79" i="65" s="1"/>
  <c r="AC47" i="65"/>
  <c r="AC79" i="65" s="1"/>
  <c r="AG47" i="65"/>
  <c r="AG79" i="65" s="1"/>
  <c r="AK47" i="65"/>
  <c r="AK79" i="65" s="1"/>
  <c r="AO47" i="65"/>
  <c r="AO79" i="65" s="1"/>
  <c r="AS47" i="65"/>
  <c r="AS79" i="65" s="1"/>
  <c r="AW47" i="65"/>
  <c r="AW79" i="65" s="1"/>
  <c r="AB47" i="65"/>
  <c r="AB79" i="65" s="1"/>
  <c r="AV54" i="65"/>
  <c r="AV53" i="65" s="1"/>
  <c r="AV82" i="65" s="1"/>
  <c r="AH65" i="65"/>
  <c r="AH84" i="65" s="1"/>
  <c r="AS65" i="65"/>
  <c r="AS84" i="65" s="1"/>
  <c r="AX68" i="65"/>
  <c r="AX83" i="65" s="1"/>
  <c r="AB6" i="66"/>
  <c r="AF6" i="66"/>
  <c r="AJ6" i="66"/>
  <c r="AN6" i="66"/>
  <c r="AR6" i="66"/>
  <c r="AV6" i="66"/>
  <c r="AQ6" i="67"/>
  <c r="AV34" i="75"/>
  <c r="AV8" i="74"/>
  <c r="AW31" i="77"/>
  <c r="AW8" i="76"/>
  <c r="AO31" i="77"/>
  <c r="AO8" i="76"/>
  <c r="AS31" i="77"/>
  <c r="AS8" i="76"/>
  <c r="AB31" i="77"/>
  <c r="AB8" i="76"/>
  <c r="AJ31" i="77"/>
  <c r="AJ8" i="76"/>
  <c r="AN31" i="77"/>
  <c r="AN8" i="76"/>
  <c r="AV31" i="77"/>
  <c r="AV8" i="76"/>
  <c r="AG6" i="65"/>
  <c r="AK6" i="65"/>
  <c r="AO6" i="65"/>
  <c r="AO77" i="65" s="1"/>
  <c r="AS6" i="65"/>
  <c r="AW6" i="65"/>
  <c r="AA14" i="65"/>
  <c r="AA13" i="65" s="1"/>
  <c r="AA78" i="65" s="1"/>
  <c r="AE14" i="65"/>
  <c r="AE13" i="65" s="1"/>
  <c r="AE78" i="65" s="1"/>
  <c r="AI14" i="65"/>
  <c r="AM14" i="65"/>
  <c r="AQ14" i="65"/>
  <c r="AU14" i="65"/>
  <c r="AY14" i="65"/>
  <c r="AA47" i="65"/>
  <c r="AA79" i="65" s="1"/>
  <c r="AM91" i="65" s="1"/>
  <c r="AQ47" i="65"/>
  <c r="AQ79" i="65" s="1"/>
  <c r="AQ115" i="65" s="1"/>
  <c r="AA61" i="65"/>
  <c r="AA61" i="66" s="1"/>
  <c r="AA117" i="67" s="1"/>
  <c r="AE61" i="65"/>
  <c r="AE61" i="66" s="1"/>
  <c r="AE117" i="67" s="1"/>
  <c r="AI61" i="65"/>
  <c r="AI61" i="66" s="1"/>
  <c r="AI117" i="67" s="1"/>
  <c r="AM61" i="65"/>
  <c r="AM61" i="66" s="1"/>
  <c r="AM117" i="67" s="1"/>
  <c r="AQ61" i="65"/>
  <c r="AQ61" i="66" s="1"/>
  <c r="AQ117" i="67" s="1"/>
  <c r="AU61" i="65"/>
  <c r="AU61" i="66" s="1"/>
  <c r="AU117" i="67" s="1"/>
  <c r="AY61" i="65"/>
  <c r="AY61" i="66" s="1"/>
  <c r="AY117" i="67" s="1"/>
  <c r="AK65" i="65"/>
  <c r="AK84" i="65" s="1"/>
  <c r="AW65" i="65"/>
  <c r="AW84" i="65" s="1"/>
  <c r="AH68" i="65"/>
  <c r="AH83" i="65" s="1"/>
  <c r="AC6" i="66"/>
  <c r="AG6" i="66"/>
  <c r="AK6" i="66"/>
  <c r="AO6" i="66"/>
  <c r="AS6" i="66"/>
  <c r="AW6" i="66"/>
  <c r="AH13" i="66"/>
  <c r="AH78" i="66" s="1"/>
  <c r="AP13" i="66"/>
  <c r="AP78" i="66" s="1"/>
  <c r="AP7" i="74"/>
  <c r="Z34" i="74" s="1"/>
  <c r="AB34" i="75"/>
  <c r="AB8" i="74"/>
  <c r="AA34" i="75"/>
  <c r="Z50" i="75" s="1"/>
  <c r="AA8" i="74"/>
  <c r="Z26" i="74" s="1"/>
  <c r="AE34" i="75"/>
  <c r="AE8" i="74"/>
  <c r="AE44" i="74" s="1"/>
  <c r="AI34" i="75"/>
  <c r="AI8" i="74"/>
  <c r="AM34" i="75"/>
  <c r="AM8" i="74"/>
  <c r="AN44" i="74" s="1"/>
  <c r="AQ34" i="75"/>
  <c r="AR82" i="75" s="1"/>
  <c r="AQ8" i="74"/>
  <c r="AY34" i="75"/>
  <c r="AY8" i="74"/>
  <c r="AG31" i="77"/>
  <c r="AG8" i="76"/>
  <c r="AJ88" i="67"/>
  <c r="AA5" i="75"/>
  <c r="AE5" i="75"/>
  <c r="AI5" i="75"/>
  <c r="AM5" i="75"/>
  <c r="AQ5" i="75"/>
  <c r="AU5" i="75"/>
  <c r="AY5" i="75"/>
  <c r="AD32" i="75"/>
  <c r="AH32" i="75"/>
  <c r="AL32" i="75"/>
  <c r="AM80" i="75" s="1"/>
  <c r="AP32" i="75"/>
  <c r="AT32" i="75"/>
  <c r="AX32" i="75"/>
  <c r="AH11" i="75"/>
  <c r="AL11" i="75"/>
  <c r="AP11" i="75"/>
  <c r="AT11" i="75"/>
  <c r="AX11" i="75"/>
  <c r="AH17" i="75"/>
  <c r="AH5" i="74" s="1"/>
  <c r="AP17" i="75"/>
  <c r="AP5" i="74" s="1"/>
  <c r="AX17" i="75"/>
  <c r="AX5" i="74" s="1"/>
  <c r="AG22" i="75"/>
  <c r="AG6" i="74" s="1"/>
  <c r="AO22" i="75"/>
  <c r="AO6" i="74" s="1"/>
  <c r="AW22" i="75"/>
  <c r="AW6" i="74" s="1"/>
  <c r="AL8" i="76"/>
  <c r="AG5" i="77"/>
  <c r="AO5" i="77"/>
  <c r="AW5" i="77"/>
  <c r="AC32" i="77"/>
  <c r="AC15" i="77"/>
  <c r="AC5" i="76" s="1"/>
  <c r="AK32" i="77"/>
  <c r="AK15" i="77"/>
  <c r="AK5" i="76" s="1"/>
  <c r="AS32" i="77"/>
  <c r="AS15" i="77"/>
  <c r="AS5" i="76" s="1"/>
  <c r="AE34" i="77"/>
  <c r="AE15" i="77"/>
  <c r="AE5" i="76" s="1"/>
  <c r="AB75" i="67"/>
  <c r="AF75" i="67"/>
  <c r="AJ75" i="67"/>
  <c r="AN75" i="67"/>
  <c r="AR75" i="67"/>
  <c r="AA39" i="75"/>
  <c r="AA22" i="75"/>
  <c r="AA6" i="74" s="1"/>
  <c r="AE39" i="75"/>
  <c r="AE22" i="75"/>
  <c r="AE6" i="74" s="1"/>
  <c r="AI39" i="75"/>
  <c r="AI22" i="75"/>
  <c r="AI6" i="74" s="1"/>
  <c r="AJ42" i="74" s="1"/>
  <c r="AM39" i="75"/>
  <c r="AM22" i="75"/>
  <c r="AM6" i="74" s="1"/>
  <c r="AQ39" i="75"/>
  <c r="AQ22" i="75"/>
  <c r="AQ6" i="74" s="1"/>
  <c r="AU39" i="75"/>
  <c r="AU22" i="75"/>
  <c r="AU6" i="74" s="1"/>
  <c r="AY39" i="75"/>
  <c r="AY22" i="75"/>
  <c r="AY6" i="74" s="1"/>
  <c r="AD40" i="75"/>
  <c r="AE88" i="75" s="1"/>
  <c r="AD22" i="75"/>
  <c r="AD6" i="74" s="1"/>
  <c r="AH40" i="75"/>
  <c r="AH22" i="75"/>
  <c r="AH6" i="74" s="1"/>
  <c r="AL40" i="75"/>
  <c r="AL22" i="75"/>
  <c r="AL6" i="74" s="1"/>
  <c r="AP40" i="75"/>
  <c r="AP22" i="75"/>
  <c r="AP6" i="74" s="1"/>
  <c r="AT40" i="75"/>
  <c r="AT88" i="75" s="1"/>
  <c r="AT22" i="75"/>
  <c r="AT6" i="74" s="1"/>
  <c r="AX40" i="75"/>
  <c r="AX22" i="75"/>
  <c r="AX6" i="74" s="1"/>
  <c r="AA28" i="77"/>
  <c r="AA5" i="77"/>
  <c r="AA6" i="76" s="1"/>
  <c r="AE28" i="77"/>
  <c r="AE5" i="77"/>
  <c r="AE6" i="76" s="1"/>
  <c r="AI28" i="77"/>
  <c r="AI5" i="77"/>
  <c r="AI6" i="76" s="1"/>
  <c r="AM28" i="77"/>
  <c r="AM5" i="77"/>
  <c r="AM6" i="76" s="1"/>
  <c r="AQ28" i="77"/>
  <c r="AQ5" i="77"/>
  <c r="AQ6" i="76" s="1"/>
  <c r="AU28" i="77"/>
  <c r="AU5" i="77"/>
  <c r="AU6" i="76" s="1"/>
  <c r="AY28" i="77"/>
  <c r="AY5" i="77"/>
  <c r="AY6" i="76" s="1"/>
  <c r="AA72" i="100"/>
  <c r="AA5" i="100"/>
  <c r="AA71" i="100" s="1"/>
  <c r="AC33" i="68"/>
  <c r="AG33" i="68"/>
  <c r="AK33" i="68"/>
  <c r="AO33" i="68"/>
  <c r="AS33" i="68"/>
  <c r="AW33" i="68"/>
  <c r="AF45" i="74"/>
  <c r="AB32" i="75"/>
  <c r="AF32" i="75"/>
  <c r="AJ32" i="75"/>
  <c r="AN32" i="75"/>
  <c r="AR32" i="75"/>
  <c r="AV32" i="75"/>
  <c r="AB36" i="75"/>
  <c r="AB17" i="75"/>
  <c r="AB5" i="74" s="1"/>
  <c r="AF36" i="75"/>
  <c r="AF17" i="75"/>
  <c r="AF5" i="74" s="1"/>
  <c r="AJ36" i="75"/>
  <c r="AJ17" i="75"/>
  <c r="AJ5" i="74" s="1"/>
  <c r="AN36" i="75"/>
  <c r="AN17" i="75"/>
  <c r="AN5" i="74" s="1"/>
  <c r="AR36" i="75"/>
  <c r="AR17" i="75"/>
  <c r="AR5" i="74" s="1"/>
  <c r="AV36" i="75"/>
  <c r="AV17" i="75"/>
  <c r="AV5" i="74" s="1"/>
  <c r="AA38" i="75"/>
  <c r="AA17" i="75"/>
  <c r="AA5" i="74" s="1"/>
  <c r="Z23" i="74" s="1"/>
  <c r="AE38" i="75"/>
  <c r="AE17" i="75"/>
  <c r="AE5" i="74" s="1"/>
  <c r="AI38" i="75"/>
  <c r="AI17" i="75"/>
  <c r="AI5" i="74" s="1"/>
  <c r="AM38" i="75"/>
  <c r="AM17" i="75"/>
  <c r="AM5" i="74" s="1"/>
  <c r="AQ38" i="75"/>
  <c r="AQ17" i="75"/>
  <c r="AQ5" i="74" s="1"/>
  <c r="AU38" i="75"/>
  <c r="AU17" i="75"/>
  <c r="AU5" i="74" s="1"/>
  <c r="AY38" i="75"/>
  <c r="AY17" i="75"/>
  <c r="AY5" i="74" s="1"/>
  <c r="AC22" i="75"/>
  <c r="AC6" i="74" s="1"/>
  <c r="AK22" i="75"/>
  <c r="AK6" i="74" s="1"/>
  <c r="AS22" i="75"/>
  <c r="AS6" i="74" s="1"/>
  <c r="AC5" i="77"/>
  <c r="AK5" i="77"/>
  <c r="AS5" i="77"/>
  <c r="AB28" i="77"/>
  <c r="AF28" i="77"/>
  <c r="AJ28" i="77"/>
  <c r="AN28" i="77"/>
  <c r="AR28" i="77"/>
  <c r="AV28" i="77"/>
  <c r="AV73" i="77" s="1"/>
  <c r="AZ5" i="100"/>
  <c r="BD5" i="100"/>
  <c r="AG5" i="100"/>
  <c r="AK5" i="100"/>
  <c r="AO5" i="100"/>
  <c r="AS5" i="100"/>
  <c r="AW5" i="100"/>
  <c r="BA5" i="100"/>
  <c r="BE5" i="100"/>
  <c r="AG143" i="100"/>
  <c r="AK143" i="100"/>
  <c r="AO143" i="100"/>
  <c r="AI145" i="100"/>
  <c r="AM145" i="100"/>
  <c r="AF10" i="97"/>
  <c r="AF33" i="97" s="1"/>
  <c r="AJ10" i="97"/>
  <c r="AJ53" i="97" s="1"/>
  <c r="AN10" i="97"/>
  <c r="AN57" i="97" s="1"/>
  <c r="AV10" i="97"/>
  <c r="AV25" i="97" s="1"/>
  <c r="AA10" i="97"/>
  <c r="AA54" i="97" s="1"/>
  <c r="AE10" i="97"/>
  <c r="AE58" i="97" s="1"/>
  <c r="AI10" i="97"/>
  <c r="AI27" i="97" s="1"/>
  <c r="AQ10" i="97"/>
  <c r="AQ54" i="97" s="1"/>
  <c r="AU10" i="97"/>
  <c r="AU58" i="97" s="1"/>
  <c r="AY10" i="97"/>
  <c r="AY30" i="97" s="1"/>
  <c r="AD10" i="97"/>
  <c r="AD28" i="97" s="1"/>
  <c r="AL10" i="97"/>
  <c r="AL51" i="97" s="1"/>
  <c r="AP10" i="97"/>
  <c r="AP55" i="97" s="1"/>
  <c r="AT10" i="97"/>
  <c r="AT28" i="97" s="1"/>
  <c r="AC38" i="75"/>
  <c r="AG38" i="75"/>
  <c r="AK38" i="75"/>
  <c r="AO38" i="75"/>
  <c r="AS38" i="75"/>
  <c r="AW38" i="75"/>
  <c r="AC28" i="77"/>
  <c r="AG28" i="77"/>
  <c r="AK28" i="77"/>
  <c r="AO28" i="77"/>
  <c r="AS28" i="77"/>
  <c r="AW28" i="77"/>
  <c r="AW39" i="77" s="1"/>
  <c r="AM12" i="77"/>
  <c r="AQ12" i="77"/>
  <c r="AU12" i="77"/>
  <c r="AY12" i="77"/>
  <c r="AD15" i="77"/>
  <c r="AD5" i="76" s="1"/>
  <c r="AD37" i="76" s="1"/>
  <c r="AG19" i="77"/>
  <c r="AG7" i="76" s="1"/>
  <c r="AW19" i="77"/>
  <c r="AW7" i="76" s="1"/>
  <c r="AB10" i="97"/>
  <c r="AB30" i="97" s="1"/>
  <c r="AX10" i="97"/>
  <c r="AX28" i="97" s="1"/>
  <c r="AD38" i="75"/>
  <c r="AH38" i="75"/>
  <c r="AL38" i="75"/>
  <c r="AP38" i="75"/>
  <c r="AT38" i="75"/>
  <c r="AX38" i="75"/>
  <c r="AX8" i="76"/>
  <c r="AD28" i="77"/>
  <c r="AH28" i="77"/>
  <c r="AL28" i="77"/>
  <c r="AP28" i="77"/>
  <c r="AT28" i="77"/>
  <c r="AX28" i="77"/>
  <c r="AL15" i="77"/>
  <c r="AL5" i="76" s="1"/>
  <c r="AT15" i="77"/>
  <c r="AT5" i="76" s="1"/>
  <c r="AT37" i="76" s="1"/>
  <c r="AK19" i="77"/>
  <c r="AK7" i="76" s="1"/>
  <c r="AW140" i="100"/>
  <c r="AH10" i="97"/>
  <c r="AH28" i="97" s="1"/>
  <c r="AJ25" i="97"/>
  <c r="AR25" i="97"/>
  <c r="AA26" i="97"/>
  <c r="AJ29" i="97"/>
  <c r="AJ33" i="97"/>
  <c r="AU34" i="97"/>
  <c r="AA38" i="101"/>
  <c r="AQ38" i="101"/>
  <c r="AC7" i="73"/>
  <c r="AG7" i="73"/>
  <c r="AK7" i="73"/>
  <c r="AO7" i="73"/>
  <c r="AS7" i="73"/>
  <c r="AW7" i="73"/>
  <c r="AE33" i="102"/>
  <c r="AM33" i="102"/>
  <c r="AU33" i="102"/>
  <c r="AC50" i="102"/>
  <c r="AC72" i="102" s="1"/>
  <c r="AK50" i="102"/>
  <c r="AK72" i="102" s="1"/>
  <c r="AS50" i="102"/>
  <c r="AS72" i="102" s="1"/>
  <c r="AZ30" i="100"/>
  <c r="BD30" i="100"/>
  <c r="AC30" i="100"/>
  <c r="AG30" i="100"/>
  <c r="AK30" i="100"/>
  <c r="AO30" i="100"/>
  <c r="AS30" i="100"/>
  <c r="AW30" i="100"/>
  <c r="BA30" i="100"/>
  <c r="BE30" i="100"/>
  <c r="AP25" i="97"/>
  <c r="AJ27" i="97"/>
  <c r="AU28" i="97"/>
  <c r="AP29" i="97"/>
  <c r="AC28" i="102"/>
  <c r="AS28" i="102"/>
  <c r="BB42" i="102"/>
  <c r="BB53" i="102" s="1"/>
  <c r="BC63" i="100"/>
  <c r="AA25" i="97"/>
  <c r="AE25" i="97"/>
  <c r="AU25" i="97"/>
  <c r="AJ28" i="97"/>
  <c r="AR28" i="97"/>
  <c r="AA29" i="97"/>
  <c r="AU29" i="97"/>
  <c r="AG38" i="97"/>
  <c r="AK38" i="97"/>
  <c r="AW38" i="97"/>
  <c r="E12" i="109"/>
  <c r="AA50" i="102"/>
  <c r="AA72" i="102" s="1"/>
  <c r="AE50" i="102"/>
  <c r="AE72" i="102" s="1"/>
  <c r="AI50" i="102"/>
  <c r="AI72" i="102" s="1"/>
  <c r="AM50" i="102"/>
  <c r="AM72" i="102" s="1"/>
  <c r="AQ50" i="102"/>
  <c r="AQ72" i="102" s="1"/>
  <c r="AU50" i="102"/>
  <c r="AU72" i="102" s="1"/>
  <c r="AY50" i="102"/>
  <c r="AY72" i="102" s="1"/>
  <c r="AQ59" i="64"/>
  <c r="AW65" i="64"/>
  <c r="AB66" i="64"/>
  <c r="AR66" i="64"/>
  <c r="AV66" i="64"/>
  <c r="AD18" i="65"/>
  <c r="AH18" i="65"/>
  <c r="AL18" i="65"/>
  <c r="AP18" i="65"/>
  <c r="AT18" i="65"/>
  <c r="AX18" i="65"/>
  <c r="AC18" i="65"/>
  <c r="AG18" i="65"/>
  <c r="AK18" i="65"/>
  <c r="AO18" i="65"/>
  <c r="AS18" i="65"/>
  <c r="AW18" i="65"/>
  <c r="AF18" i="65"/>
  <c r="AN18" i="65"/>
  <c r="AN13" i="65" s="1"/>
  <c r="AV18" i="65"/>
  <c r="Z25" i="68"/>
  <c r="AV25" i="68" s="1"/>
  <c r="AE33" i="68"/>
  <c r="AI33" i="68"/>
  <c r="AM33" i="68"/>
  <c r="AQ33" i="68"/>
  <c r="AU33" i="68"/>
  <c r="AY33" i="68"/>
  <c r="AB33" i="69"/>
  <c r="AF33" i="69"/>
  <c r="AJ33" i="69"/>
  <c r="AN33" i="69"/>
  <c r="AR33" i="69"/>
  <c r="AV33" i="69"/>
  <c r="AF33" i="64"/>
  <c r="AJ33" i="64"/>
  <c r="AN33" i="64"/>
  <c r="AR33" i="64"/>
  <c r="AV33" i="64"/>
  <c r="AE60" i="64"/>
  <c r="AI60" i="64"/>
  <c r="AH35" i="64"/>
  <c r="AL35" i="64"/>
  <c r="AT48" i="64"/>
  <c r="AX48" i="64"/>
  <c r="AK36" i="64"/>
  <c r="AO36" i="64"/>
  <c r="AS36" i="64"/>
  <c r="AW36" i="64"/>
  <c r="AF37" i="64"/>
  <c r="AJ37" i="64"/>
  <c r="AN37" i="64"/>
  <c r="AR37" i="64"/>
  <c r="AV37" i="64"/>
  <c r="AH39" i="64"/>
  <c r="AL39" i="64"/>
  <c r="AT52" i="64"/>
  <c r="AX52" i="64"/>
  <c r="AC40" i="64"/>
  <c r="AG40" i="64"/>
  <c r="AK40" i="64"/>
  <c r="AO40" i="64"/>
  <c r="AS40" i="64"/>
  <c r="AW40" i="64"/>
  <c r="AB31" i="65"/>
  <c r="AB80" i="65" s="1"/>
  <c r="AF31" i="65"/>
  <c r="AF80" i="65" s="1"/>
  <c r="AJ31" i="65"/>
  <c r="AJ80" i="65" s="1"/>
  <c r="AN31" i="65"/>
  <c r="AN80" i="65" s="1"/>
  <c r="AR31" i="65"/>
  <c r="AR80" i="65" s="1"/>
  <c r="AV31" i="65"/>
  <c r="AV80" i="65" s="1"/>
  <c r="AA31" i="65"/>
  <c r="AA80" i="65" s="1"/>
  <c r="AE31" i="65"/>
  <c r="AE80" i="65" s="1"/>
  <c r="AF116" i="65" s="1"/>
  <c r="AM31" i="65"/>
  <c r="AM80" i="65" s="1"/>
  <c r="AQ31" i="65"/>
  <c r="AQ80" i="65" s="1"/>
  <c r="AU31" i="65"/>
  <c r="AU80" i="65" s="1"/>
  <c r="AF54" i="65"/>
  <c r="AF53" i="65" s="1"/>
  <c r="AF82" i="65" s="1"/>
  <c r="AD65" i="65"/>
  <c r="AD84" i="65" s="1"/>
  <c r="AD120" i="65" s="1"/>
  <c r="AL65" i="65"/>
  <c r="AL84" i="65" s="1"/>
  <c r="AT65" i="65"/>
  <c r="AT84" i="65" s="1"/>
  <c r="AR33" i="68"/>
  <c r="AV33" i="68"/>
  <c r="AG33" i="69"/>
  <c r="AK33" i="69"/>
  <c r="AO33" i="69"/>
  <c r="AS33" i="69"/>
  <c r="AW33" i="69"/>
  <c r="AW32" i="64"/>
  <c r="AC59" i="64"/>
  <c r="AG59" i="64"/>
  <c r="AK59" i="64"/>
  <c r="AO59" i="64"/>
  <c r="AS59" i="64"/>
  <c r="AB60" i="64"/>
  <c r="AR34" i="64"/>
  <c r="AV34" i="64"/>
  <c r="AE35" i="64"/>
  <c r="AI35" i="64"/>
  <c r="AU48" i="64"/>
  <c r="AY48" i="64"/>
  <c r="AR64" i="64"/>
  <c r="AV64" i="64"/>
  <c r="AE39" i="64"/>
  <c r="AI39" i="64"/>
  <c r="AM65" i="64"/>
  <c r="AQ65" i="64"/>
  <c r="AU52" i="64"/>
  <c r="AY52" i="64"/>
  <c r="AB6" i="65"/>
  <c r="AB77" i="65" s="1"/>
  <c r="AF6" i="65"/>
  <c r="AF77" i="65" s="1"/>
  <c r="AJ6" i="65"/>
  <c r="AJ77" i="65" s="1"/>
  <c r="AN6" i="65"/>
  <c r="AN77" i="65" s="1"/>
  <c r="AR6" i="65"/>
  <c r="AR77" i="65" s="1"/>
  <c r="AV6" i="65"/>
  <c r="AV77" i="65" s="1"/>
  <c r="AD14" i="65"/>
  <c r="AH14" i="65"/>
  <c r="AL14" i="65"/>
  <c r="AP14" i="65"/>
  <c r="AT14" i="65"/>
  <c r="AX14" i="65"/>
  <c r="AC14" i="65"/>
  <c r="AG14" i="65"/>
  <c r="AK14" i="65"/>
  <c r="AO14" i="65"/>
  <c r="AS14" i="65"/>
  <c r="AW14" i="65"/>
  <c r="AW13" i="65" s="1"/>
  <c r="AW78" i="65" s="1"/>
  <c r="AD68" i="65"/>
  <c r="AD83" i="65" s="1"/>
  <c r="AT68" i="65"/>
  <c r="AT83" i="65" s="1"/>
  <c r="BB120" i="65"/>
  <c r="Z17" i="68"/>
  <c r="AC17" i="68" s="1"/>
  <c r="AD33" i="69"/>
  <c r="AH33" i="69"/>
  <c r="AL33" i="69"/>
  <c r="Z25" i="69"/>
  <c r="AV25" i="69" s="1"/>
  <c r="AP33" i="69"/>
  <c r="AT33" i="69"/>
  <c r="AX33" i="69"/>
  <c r="Z17" i="69"/>
  <c r="AG17" i="69" s="1"/>
  <c r="AI31" i="77"/>
  <c r="AI8" i="76"/>
  <c r="AM31" i="77"/>
  <c r="AM8" i="76"/>
  <c r="AX32" i="64"/>
  <c r="AD59" i="64"/>
  <c r="AX59" i="64"/>
  <c r="AC60" i="64"/>
  <c r="AG60" i="64"/>
  <c r="AK60" i="64"/>
  <c r="AO60" i="64"/>
  <c r="AS60" i="64"/>
  <c r="AW60" i="64"/>
  <c r="AE36" i="64"/>
  <c r="AI62" i="64"/>
  <c r="AM36" i="64"/>
  <c r="AQ36" i="64"/>
  <c r="AU36" i="64"/>
  <c r="AY62" i="64"/>
  <c r="AE40" i="64"/>
  <c r="AI66" i="64"/>
  <c r="AM40" i="64"/>
  <c r="AQ40" i="64"/>
  <c r="AU40" i="64"/>
  <c r="AF47" i="65"/>
  <c r="AF79" i="65" s="1"/>
  <c r="AJ47" i="65"/>
  <c r="AJ79" i="65" s="1"/>
  <c r="AN47" i="65"/>
  <c r="AN79" i="65" s="1"/>
  <c r="AR47" i="65"/>
  <c r="AR79" i="65" s="1"/>
  <c r="AV47" i="65"/>
  <c r="AV79" i="65" s="1"/>
  <c r="AI33" i="69"/>
  <c r="AM33" i="69"/>
  <c r="AQ33" i="69"/>
  <c r="AU33" i="69"/>
  <c r="AY33" i="69"/>
  <c r="AD30" i="100"/>
  <c r="AH30" i="100"/>
  <c r="AL30" i="100"/>
  <c r="AP30" i="100"/>
  <c r="AT30" i="100"/>
  <c r="AT96" i="100" s="1"/>
  <c r="AX30" i="100"/>
  <c r="BB30" i="100"/>
  <c r="AH30" i="97"/>
  <c r="AP30" i="97"/>
  <c r="AJ32" i="97"/>
  <c r="AA33" i="97"/>
  <c r="AU33" i="97"/>
  <c r="AH34" i="97"/>
  <c r="AP34" i="97"/>
  <c r="AP51" i="97"/>
  <c r="AY25" i="101"/>
  <c r="AD10" i="101"/>
  <c r="AD25" i="101" s="1"/>
  <c r="AH10" i="101"/>
  <c r="AH25" i="101" s="1"/>
  <c r="AL10" i="101"/>
  <c r="AL25" i="101" s="1"/>
  <c r="AP10" i="101"/>
  <c r="AP29" i="101" s="1"/>
  <c r="AT10" i="101"/>
  <c r="AT29" i="101" s="1"/>
  <c r="AX10" i="101"/>
  <c r="AX25" i="101" s="1"/>
  <c r="AC10" i="101"/>
  <c r="AC26" i="101" s="1"/>
  <c r="AG10" i="101"/>
  <c r="AG30" i="101" s="1"/>
  <c r="AK10" i="101"/>
  <c r="AK30" i="101" s="1"/>
  <c r="AO10" i="101"/>
  <c r="AO26" i="101" s="1"/>
  <c r="AS10" i="101"/>
  <c r="AS26" i="101" s="1"/>
  <c r="AW10" i="101"/>
  <c r="AW30" i="101" s="1"/>
  <c r="AA10" i="101"/>
  <c r="AA28" i="101" s="1"/>
  <c r="AE10" i="101"/>
  <c r="AE28" i="101" s="1"/>
  <c r="AM10" i="101"/>
  <c r="AM51" i="101" s="1"/>
  <c r="AQ10" i="101"/>
  <c r="AQ32" i="101" s="1"/>
  <c r="AU10" i="101"/>
  <c r="AU32" i="101" s="1"/>
  <c r="AY32" i="101"/>
  <c r="AD19" i="77"/>
  <c r="AD7" i="76" s="1"/>
  <c r="AH19" i="77"/>
  <c r="AH7" i="76" s="1"/>
  <c r="AL19" i="77"/>
  <c r="AL7" i="76" s="1"/>
  <c r="AP19" i="77"/>
  <c r="AP7" i="76" s="1"/>
  <c r="AT19" i="77"/>
  <c r="AT7" i="76" s="1"/>
  <c r="AX19" i="77"/>
  <c r="AX7" i="76" s="1"/>
  <c r="BB5" i="100"/>
  <c r="AZ96" i="100"/>
  <c r="BD96" i="100"/>
  <c r="BD129" i="100"/>
  <c r="AC10" i="97"/>
  <c r="AC28" i="97" s="1"/>
  <c r="AG10" i="97"/>
  <c r="AG28" i="97" s="1"/>
  <c r="AK10" i="97"/>
  <c r="AK27" i="97" s="1"/>
  <c r="AO10" i="97"/>
  <c r="AO28" i="97" s="1"/>
  <c r="AS10" i="97"/>
  <c r="AS28" i="97" s="1"/>
  <c r="AW10" i="97"/>
  <c r="AW28" i="97" s="1"/>
  <c r="AA51" i="97"/>
  <c r="AU51" i="97"/>
  <c r="AH52" i="97"/>
  <c r="AP52" i="97"/>
  <c r="AF54" i="97"/>
  <c r="AJ54" i="97"/>
  <c r="AA55" i="97"/>
  <c r="AU55" i="97"/>
  <c r="AH56" i="97"/>
  <c r="AP56" i="97"/>
  <c r="AU54" i="97"/>
  <c r="AJ57" i="97"/>
  <c r="AY51" i="101"/>
  <c r="AE42" i="74"/>
  <c r="AI42" i="74"/>
  <c r="AM42" i="74"/>
  <c r="AE39" i="100"/>
  <c r="AI39" i="100"/>
  <c r="AM39" i="100"/>
  <c r="AU39" i="100"/>
  <c r="BC96" i="100"/>
  <c r="BC129" i="100"/>
  <c r="AH55" i="97"/>
  <c r="AH51" i="97"/>
  <c r="AX55" i="97"/>
  <c r="AJ30" i="97"/>
  <c r="AA31" i="97"/>
  <c r="AU31" i="97"/>
  <c r="AH32" i="97"/>
  <c r="AP32" i="97"/>
  <c r="AJ34" i="97"/>
  <c r="AB38" i="97"/>
  <c r="AF38" i="97"/>
  <c r="AJ38" i="97"/>
  <c r="AJ51" i="97"/>
  <c r="AN38" i="97"/>
  <c r="AR38" i="97"/>
  <c r="AV38" i="97"/>
  <c r="AA52" i="97"/>
  <c r="AA38" i="97"/>
  <c r="AE38" i="97"/>
  <c r="AI38" i="97"/>
  <c r="AM38" i="97"/>
  <c r="AQ38" i="97"/>
  <c r="AU52" i="97"/>
  <c r="AU38" i="97"/>
  <c r="AY38" i="97"/>
  <c r="AD38" i="97"/>
  <c r="AH53" i="97"/>
  <c r="AH38" i="97"/>
  <c r="AL38" i="97"/>
  <c r="AP53" i="97"/>
  <c r="AP38" i="97"/>
  <c r="AT38" i="97"/>
  <c r="AX38" i="97"/>
  <c r="AG54" i="97"/>
  <c r="AK54" i="97"/>
  <c r="AJ55" i="97"/>
  <c r="AA56" i="97"/>
  <c r="AA58" i="97"/>
  <c r="AF42" i="74"/>
  <c r="AV42" i="74"/>
  <c r="AD26" i="74"/>
  <c r="Z22" i="76"/>
  <c r="AA22" i="76" s="1"/>
  <c r="AE42" i="100"/>
  <c r="AM42" i="100"/>
  <c r="AU42" i="100"/>
  <c r="AU46" i="100"/>
  <c r="AA23" i="100"/>
  <c r="AE23" i="100"/>
  <c r="AE34" i="100" s="1"/>
  <c r="AI23" i="100"/>
  <c r="AM23" i="100"/>
  <c r="AQ23" i="100"/>
  <c r="AU23" i="100"/>
  <c r="AU34" i="100" s="1"/>
  <c r="AY23" i="100"/>
  <c r="BC23" i="100"/>
  <c r="BB96" i="100"/>
  <c r="AW30" i="97"/>
  <c r="AJ31" i="97"/>
  <c r="AA32" i="97"/>
  <c r="AU32" i="97"/>
  <c r="AH33" i="97"/>
  <c r="AP33" i="97"/>
  <c r="AG34" i="97"/>
  <c r="AJ52" i="97"/>
  <c r="AR52" i="97"/>
  <c r="AA53" i="97"/>
  <c r="AU53" i="97"/>
  <c r="AH54" i="97"/>
  <c r="AP54" i="97"/>
  <c r="AG55" i="97"/>
  <c r="AW55" i="97"/>
  <c r="AJ56" i="97"/>
  <c r="AU56" i="97"/>
  <c r="AH57" i="97"/>
  <c r="AP57" i="97"/>
  <c r="AG58" i="97"/>
  <c r="AN10" i="101"/>
  <c r="AN29" i="101" s="1"/>
  <c r="AM26" i="101"/>
  <c r="AH27" i="101"/>
  <c r="AW28" i="101"/>
  <c r="AM30" i="101"/>
  <c r="AA57" i="97"/>
  <c r="AU57" i="97"/>
  <c r="AH58" i="97"/>
  <c r="AP58" i="97"/>
  <c r="AM27" i="101"/>
  <c r="AP28" i="101"/>
  <c r="AC29" i="101"/>
  <c r="AY31" i="101"/>
  <c r="AW33" i="101"/>
  <c r="AN54" i="101"/>
  <c r="AM55" i="101"/>
  <c r="AJ58" i="97"/>
  <c r="AM25" i="101"/>
  <c r="AY29" i="101"/>
  <c r="AB10" i="101"/>
  <c r="AB27" i="101" s="1"/>
  <c r="AF10" i="101"/>
  <c r="AF27" i="101" s="1"/>
  <c r="AJ10" i="101"/>
  <c r="AJ27" i="101" s="1"/>
  <c r="AR10" i="101"/>
  <c r="AR54" i="101" s="1"/>
  <c r="AV10" i="101"/>
  <c r="AV27" i="101" s="1"/>
  <c r="AC31" i="101"/>
  <c r="AM33" i="101"/>
  <c r="AM34" i="101"/>
  <c r="AG58" i="101"/>
  <c r="AM53" i="101"/>
  <c r="AC55" i="101"/>
  <c r="AR56" i="101"/>
  <c r="AN68" i="102"/>
  <c r="AN5" i="102"/>
  <c r="AD38" i="101"/>
  <c r="AH38" i="101"/>
  <c r="AL38" i="101"/>
  <c r="AP38" i="101"/>
  <c r="AT38" i="101"/>
  <c r="AX38" i="101"/>
  <c r="AC52" i="101"/>
  <c r="AC38" i="101"/>
  <c r="AG38" i="101"/>
  <c r="AK38" i="101"/>
  <c r="AO38" i="101"/>
  <c r="AS38" i="101"/>
  <c r="AW52" i="101"/>
  <c r="AW38" i="101"/>
  <c r="AB38" i="101"/>
  <c r="AF38" i="101"/>
  <c r="AJ38" i="101"/>
  <c r="AN38" i="101"/>
  <c r="AR53" i="101"/>
  <c r="AR38" i="101"/>
  <c r="AV38" i="101"/>
  <c r="AM54" i="101"/>
  <c r="AQ54" i="101"/>
  <c r="AW56" i="101"/>
  <c r="AN57" i="101"/>
  <c r="AM58" i="101"/>
  <c r="AU58" i="101"/>
  <c r="AA7" i="73"/>
  <c r="AE7" i="73"/>
  <c r="AI7" i="73"/>
  <c r="AM7" i="73"/>
  <c r="AQ7" i="73"/>
  <c r="AU7" i="73"/>
  <c r="AY7" i="73"/>
  <c r="AB5" i="102"/>
  <c r="AK28" i="102"/>
  <c r="E19" i="109"/>
  <c r="E17" i="109"/>
  <c r="AO28" i="102"/>
  <c r="AD28" i="102"/>
  <c r="AH28" i="102"/>
  <c r="AL28" i="102"/>
  <c r="AL27" i="102" s="1"/>
  <c r="AL70" i="102" s="1"/>
  <c r="AP28" i="102"/>
  <c r="AP27" i="102" s="1"/>
  <c r="AP70" i="102" s="1"/>
  <c r="AT28" i="102"/>
  <c r="AT27" i="102" s="1"/>
  <c r="AT70" i="102" s="1"/>
  <c r="AX28" i="102"/>
  <c r="AX27" i="102" s="1"/>
  <c r="AX70" i="102" s="1"/>
  <c r="AB28" i="102"/>
  <c r="AF28" i="102"/>
  <c r="AJ28" i="102"/>
  <c r="AN28" i="102"/>
  <c r="AR28" i="102"/>
  <c r="AV28" i="102"/>
  <c r="AA28" i="102"/>
  <c r="AA27" i="102" s="1"/>
  <c r="AA70" i="102" s="1"/>
  <c r="AE28" i="102"/>
  <c r="AI28" i="102"/>
  <c r="AM28" i="102"/>
  <c r="AM27" i="102" s="1"/>
  <c r="AM70" i="102" s="1"/>
  <c r="AQ28" i="102"/>
  <c r="AQ27" i="102" s="1"/>
  <c r="AQ70" i="102" s="1"/>
  <c r="AU28" i="102"/>
  <c r="AU27" i="102" s="1"/>
  <c r="AU70" i="102" s="1"/>
  <c r="AY28" i="102"/>
  <c r="AC33" i="102"/>
  <c r="AG33" i="102"/>
  <c r="AG27" i="102" s="1"/>
  <c r="AG70" i="102" s="1"/>
  <c r="AK33" i="102"/>
  <c r="AO33" i="102"/>
  <c r="AS33" i="102"/>
  <c r="AS27" i="102" s="1"/>
  <c r="AS70" i="102" s="1"/>
  <c r="AT94" i="102" s="1"/>
  <c r="AW33" i="102"/>
  <c r="AW27" i="102" s="1"/>
  <c r="AW70" i="102" s="1"/>
  <c r="AB33" i="102"/>
  <c r="AF33" i="102"/>
  <c r="AJ33" i="102"/>
  <c r="AN33" i="102"/>
  <c r="AR33" i="102"/>
  <c r="AV33" i="102"/>
  <c r="AA39" i="102"/>
  <c r="AA71" i="102" s="1"/>
  <c r="AM83" i="102" s="1"/>
  <c r="AE39" i="102"/>
  <c r="AE71" i="102" s="1"/>
  <c r="AI39" i="102"/>
  <c r="AI71" i="102" s="1"/>
  <c r="AM39" i="102"/>
  <c r="AM71" i="102" s="1"/>
  <c r="AQ39" i="102"/>
  <c r="AQ71" i="102" s="1"/>
  <c r="AU39" i="102"/>
  <c r="AU71" i="102" s="1"/>
  <c r="AY39" i="102"/>
  <c r="AY71" i="102" s="1"/>
  <c r="AD39" i="102"/>
  <c r="AD71" i="102" s="1"/>
  <c r="AH39" i="102"/>
  <c r="AH71" i="102" s="1"/>
  <c r="AH95" i="102" s="1"/>
  <c r="AL39" i="102"/>
  <c r="AL71" i="102" s="1"/>
  <c r="AP39" i="102"/>
  <c r="AP71" i="102" s="1"/>
  <c r="AT39" i="102"/>
  <c r="AT71" i="102" s="1"/>
  <c r="AX39" i="102"/>
  <c r="AX71" i="102" s="1"/>
  <c r="AB50" i="102"/>
  <c r="AB72" i="102" s="1"/>
  <c r="AF50" i="102"/>
  <c r="AF72" i="102" s="1"/>
  <c r="AJ50" i="102"/>
  <c r="AJ72" i="102" s="1"/>
  <c r="AN50" i="102"/>
  <c r="AN72" i="102" s="1"/>
  <c r="AN96" i="102" s="1"/>
  <c r="AR50" i="102"/>
  <c r="AR72" i="102" s="1"/>
  <c r="AV50" i="102"/>
  <c r="AV72" i="102" s="1"/>
  <c r="AM90" i="102"/>
  <c r="AI90" i="102"/>
  <c r="AE90" i="102"/>
  <c r="AY78" i="102"/>
  <c r="C8" i="107"/>
  <c r="AA92" i="65"/>
  <c r="AQ92" i="65"/>
  <c r="AQ116" i="65"/>
  <c r="AQ104" i="65"/>
  <c r="AU92" i="65"/>
  <c r="AU116" i="65"/>
  <c r="AU104" i="65"/>
  <c r="AN28" i="64"/>
  <c r="AB5" i="69"/>
  <c r="AB5" i="68"/>
  <c r="AA5" i="69"/>
  <c r="AA5" i="68"/>
  <c r="AE5" i="69"/>
  <c r="AE5" i="68"/>
  <c r="AM5" i="69"/>
  <c r="AM5" i="68"/>
  <c r="AQ5" i="69"/>
  <c r="AQ5" i="68"/>
  <c r="AU5" i="69"/>
  <c r="AU5" i="68"/>
  <c r="AY5" i="64"/>
  <c r="AB61" i="64"/>
  <c r="AF61" i="64"/>
  <c r="AJ61" i="64"/>
  <c r="AN61" i="64"/>
  <c r="AR61" i="64"/>
  <c r="AV61" i="64"/>
  <c r="AD63" i="64"/>
  <c r="AH63" i="64"/>
  <c r="AL63" i="64"/>
  <c r="AP63" i="64"/>
  <c r="AT63" i="64"/>
  <c r="AX63" i="64"/>
  <c r="AC64" i="64"/>
  <c r="AG64" i="64"/>
  <c r="AK64" i="64"/>
  <c r="AO64" i="64"/>
  <c r="AS64" i="64"/>
  <c r="AW64" i="64"/>
  <c r="AB65" i="64"/>
  <c r="AF65" i="64"/>
  <c r="AJ65" i="64"/>
  <c r="AN65" i="64"/>
  <c r="AR65" i="64"/>
  <c r="AV65" i="64"/>
  <c r="AH14" i="64"/>
  <c r="AH9" i="73" s="1"/>
  <c r="AL14" i="64"/>
  <c r="AL9" i="73" s="1"/>
  <c r="AX14" i="64"/>
  <c r="AX9" i="73" s="1"/>
  <c r="AN20" i="64"/>
  <c r="AB32" i="64"/>
  <c r="AN32" i="64"/>
  <c r="AR32" i="64"/>
  <c r="AA33" i="64"/>
  <c r="AE33" i="64"/>
  <c r="AI33" i="64"/>
  <c r="AM33" i="64"/>
  <c r="AQ33" i="64"/>
  <c r="AU33" i="64"/>
  <c r="AY33" i="64"/>
  <c r="AD34" i="64"/>
  <c r="AH34" i="64"/>
  <c r="AL34" i="64"/>
  <c r="AP34" i="64"/>
  <c r="AT34" i="64"/>
  <c r="AX34" i="64"/>
  <c r="AC35" i="64"/>
  <c r="AG35" i="64"/>
  <c r="AK35" i="64"/>
  <c r="AO35" i="64"/>
  <c r="AS35" i="64"/>
  <c r="AW35" i="64"/>
  <c r="AB36" i="64"/>
  <c r="AF36" i="64"/>
  <c r="AJ36" i="64"/>
  <c r="AN36" i="64"/>
  <c r="AR36" i="64"/>
  <c r="AV36" i="64"/>
  <c r="AA37" i="64"/>
  <c r="AE37" i="64"/>
  <c r="AI37" i="64"/>
  <c r="AM37" i="64"/>
  <c r="AQ37" i="64"/>
  <c r="AU37" i="64"/>
  <c r="AY37" i="64"/>
  <c r="AD38" i="64"/>
  <c r="AH38" i="64"/>
  <c r="AL38" i="64"/>
  <c r="AP38" i="64"/>
  <c r="AT38" i="64"/>
  <c r="AX38" i="64"/>
  <c r="AC39" i="64"/>
  <c r="AG39" i="64"/>
  <c r="AK39" i="64"/>
  <c r="AO39" i="64"/>
  <c r="AS39" i="64"/>
  <c r="AW39" i="64"/>
  <c r="AB40" i="64"/>
  <c r="AF40" i="64"/>
  <c r="AJ40" i="64"/>
  <c r="AN40" i="64"/>
  <c r="AR40" i="64"/>
  <c r="AV40" i="64"/>
  <c r="AS46" i="64"/>
  <c r="AW46" i="64"/>
  <c r="AQ47" i="64"/>
  <c r="AU47" i="64"/>
  <c r="AY47" i="64"/>
  <c r="AS48" i="64"/>
  <c r="AW48" i="64"/>
  <c r="AQ49" i="64"/>
  <c r="AU49" i="64"/>
  <c r="AY49" i="64"/>
  <c r="AS50" i="64"/>
  <c r="AW50" i="64"/>
  <c r="AQ51" i="64"/>
  <c r="AU51" i="64"/>
  <c r="AY51" i="64"/>
  <c r="AS52" i="64"/>
  <c r="AW52" i="64"/>
  <c r="AQ53" i="64"/>
  <c r="AU53" i="64"/>
  <c r="AY53" i="64"/>
  <c r="AC58" i="64"/>
  <c r="AE59" i="64"/>
  <c r="AU59" i="64"/>
  <c r="AM60" i="64"/>
  <c r="AE61" i="64"/>
  <c r="AU61" i="64"/>
  <c r="AM62" i="64"/>
  <c r="AE63" i="64"/>
  <c r="AU63" i="64"/>
  <c r="AM64" i="64"/>
  <c r="AE65" i="64"/>
  <c r="AU65" i="64"/>
  <c r="AM66" i="64"/>
  <c r="AI77" i="65"/>
  <c r="AJ113" i="65" s="1"/>
  <c r="AY77" i="65"/>
  <c r="AD77" i="65"/>
  <c r="AH77" i="65"/>
  <c r="AP77" i="65"/>
  <c r="AX77" i="65"/>
  <c r="AC77" i="65"/>
  <c r="AG77" i="65"/>
  <c r="AK77" i="65"/>
  <c r="AS77" i="65"/>
  <c r="AW77" i="65"/>
  <c r="AR13" i="65"/>
  <c r="AM115" i="65"/>
  <c r="C9" i="107"/>
  <c r="AA93" i="65"/>
  <c r="AE93" i="65"/>
  <c r="AE117" i="65"/>
  <c r="AI93" i="65"/>
  <c r="AI117" i="65"/>
  <c r="AM93" i="65"/>
  <c r="AM117" i="65"/>
  <c r="AQ93" i="65"/>
  <c r="AQ117" i="65"/>
  <c r="AQ105" i="65"/>
  <c r="AU93" i="65"/>
  <c r="AU117" i="65"/>
  <c r="AU105" i="65"/>
  <c r="C9" i="90"/>
  <c r="AY93" i="65"/>
  <c r="AY117" i="65"/>
  <c r="AY105" i="65"/>
  <c r="AD111" i="67"/>
  <c r="AH111" i="67"/>
  <c r="AL111" i="67"/>
  <c r="AP111" i="67"/>
  <c r="AT111" i="67"/>
  <c r="AX111" i="67"/>
  <c r="AA122" i="67"/>
  <c r="AE122" i="67"/>
  <c r="AI122" i="67"/>
  <c r="AM122" i="67"/>
  <c r="AQ122" i="67"/>
  <c r="AU122" i="67"/>
  <c r="AY122" i="67"/>
  <c r="AA125" i="67"/>
  <c r="AE125" i="67"/>
  <c r="AI125" i="67"/>
  <c r="AM125" i="67"/>
  <c r="AQ125" i="67"/>
  <c r="AU125" i="67"/>
  <c r="AY125" i="67"/>
  <c r="AB117" i="65"/>
  <c r="AR117" i="65"/>
  <c r="AV102" i="66"/>
  <c r="AD116" i="66"/>
  <c r="AD92" i="66"/>
  <c r="AH116" i="66"/>
  <c r="AH92" i="66"/>
  <c r="BE104" i="66"/>
  <c r="BD104" i="66"/>
  <c r="AT92" i="66"/>
  <c r="AX104" i="66"/>
  <c r="AX92" i="66"/>
  <c r="AB115" i="66"/>
  <c r="AB91" i="66"/>
  <c r="AF115" i="66"/>
  <c r="AF91" i="66"/>
  <c r="AJ115" i="66"/>
  <c r="AJ91" i="66"/>
  <c r="AN115" i="66"/>
  <c r="AN91" i="66"/>
  <c r="AR115" i="66"/>
  <c r="AR103" i="66"/>
  <c r="AR91" i="66"/>
  <c r="AV115" i="66"/>
  <c r="AV103" i="66"/>
  <c r="AV91" i="66"/>
  <c r="D9" i="107"/>
  <c r="AA93" i="66"/>
  <c r="AE93" i="66"/>
  <c r="AE117" i="66"/>
  <c r="AI93" i="66"/>
  <c r="AI117" i="66"/>
  <c r="AM93" i="66"/>
  <c r="AM117" i="66"/>
  <c r="AQ93" i="66"/>
  <c r="AQ117" i="66"/>
  <c r="AQ105" i="66"/>
  <c r="AU93" i="66"/>
  <c r="AU117" i="66"/>
  <c r="AU105" i="66"/>
  <c r="D9" i="90"/>
  <c r="AY93" i="66"/>
  <c r="AY117" i="66"/>
  <c r="AY105" i="66"/>
  <c r="AJ5" i="69"/>
  <c r="AJ5" i="68"/>
  <c r="AJ58" i="64"/>
  <c r="AA14" i="64"/>
  <c r="AA9" i="73" s="1"/>
  <c r="AE14" i="64"/>
  <c r="AM14" i="64"/>
  <c r="AQ14" i="64"/>
  <c r="AQ9" i="73" s="1"/>
  <c r="AU14" i="64"/>
  <c r="AU9" i="73" s="1"/>
  <c r="AN19" i="64"/>
  <c r="AH21" i="64"/>
  <c r="AX21" i="64"/>
  <c r="AH22" i="64"/>
  <c r="AX22" i="64"/>
  <c r="AH23" i="64"/>
  <c r="AX23" i="64"/>
  <c r="AH24" i="64"/>
  <c r="AX24" i="64"/>
  <c r="AH25" i="64"/>
  <c r="AX25" i="64"/>
  <c r="AH26" i="64"/>
  <c r="AX26" i="64"/>
  <c r="AH27" i="64"/>
  <c r="AX27" i="64"/>
  <c r="AA34" i="64"/>
  <c r="AE34" i="64"/>
  <c r="AI34" i="64"/>
  <c r="AM34" i="64"/>
  <c r="AQ34" i="64"/>
  <c r="AU34" i="64"/>
  <c r="AY34" i="64"/>
  <c r="AP35" i="64"/>
  <c r="AT35" i="64"/>
  <c r="AX35" i="64"/>
  <c r="AA38" i="64"/>
  <c r="AE38" i="64"/>
  <c r="AI38" i="64"/>
  <c r="AM38" i="64"/>
  <c r="AQ38" i="64"/>
  <c r="AU38" i="64"/>
  <c r="AY38" i="64"/>
  <c r="AP39" i="64"/>
  <c r="AT39" i="64"/>
  <c r="AX39" i="64"/>
  <c r="AP46" i="64"/>
  <c r="AT46" i="64"/>
  <c r="AX46" i="64"/>
  <c r="AR47" i="64"/>
  <c r="AV47" i="64"/>
  <c r="AR49" i="64"/>
  <c r="AV49" i="64"/>
  <c r="AP50" i="64"/>
  <c r="AT50" i="64"/>
  <c r="AX50" i="64"/>
  <c r="AR51" i="64"/>
  <c r="AV51" i="64"/>
  <c r="AR53" i="64"/>
  <c r="AV53" i="64"/>
  <c r="AD58" i="64"/>
  <c r="AH58" i="64"/>
  <c r="AI59" i="64"/>
  <c r="AY59" i="64"/>
  <c r="AQ60" i="64"/>
  <c r="AI61" i="64"/>
  <c r="AY61" i="64"/>
  <c r="AQ62" i="64"/>
  <c r="AI63" i="64"/>
  <c r="AY63" i="64"/>
  <c r="AQ64" i="64"/>
  <c r="AI65" i="64"/>
  <c r="AY65" i="64"/>
  <c r="AQ66" i="64"/>
  <c r="AM77" i="65"/>
  <c r="AF13" i="65"/>
  <c r="AV13" i="65"/>
  <c r="AI92" i="65"/>
  <c r="AY92" i="65"/>
  <c r="AL92" i="65"/>
  <c r="C8" i="108"/>
  <c r="BE104" i="65"/>
  <c r="BA104" i="65"/>
  <c r="BD104" i="65"/>
  <c r="AZ104" i="65"/>
  <c r="BC104" i="65"/>
  <c r="AP92" i="65"/>
  <c r="BB104" i="65"/>
  <c r="AP104" i="65"/>
  <c r="AT92" i="65"/>
  <c r="AT116" i="65"/>
  <c r="AT104" i="65"/>
  <c r="AX116" i="65"/>
  <c r="AC92" i="65"/>
  <c r="AG116" i="65"/>
  <c r="AG92" i="65"/>
  <c r="AS104" i="65"/>
  <c r="AS92" i="65"/>
  <c r="AW116" i="65"/>
  <c r="AW104" i="65"/>
  <c r="AW92" i="65"/>
  <c r="AB92" i="65"/>
  <c r="AF92" i="65"/>
  <c r="AJ92" i="65"/>
  <c r="AJ116" i="65"/>
  <c r="AN92" i="65"/>
  <c r="AV92" i="65"/>
  <c r="AV116" i="65"/>
  <c r="AV104" i="65"/>
  <c r="AA55" i="66"/>
  <c r="AA54" i="65"/>
  <c r="AA53" i="65" s="1"/>
  <c r="AA82" i="65" s="1"/>
  <c r="AF94" i="65" s="1"/>
  <c r="AE55" i="66"/>
  <c r="AE54" i="65"/>
  <c r="AE53" i="65" s="1"/>
  <c r="AE82" i="65" s="1"/>
  <c r="AI55" i="66"/>
  <c r="AI54" i="65"/>
  <c r="AI53" i="65" s="1"/>
  <c r="AI82" i="65" s="1"/>
  <c r="AJ118" i="65" s="1"/>
  <c r="AM55" i="66"/>
  <c r="AM54" i="65"/>
  <c r="AM53" i="65" s="1"/>
  <c r="AM82" i="65" s="1"/>
  <c r="AQ55" i="66"/>
  <c r="AQ54" i="65"/>
  <c r="AQ53" i="65" s="1"/>
  <c r="AQ82" i="65" s="1"/>
  <c r="AU55" i="66"/>
  <c r="AU54" i="65"/>
  <c r="AU53" i="65" s="1"/>
  <c r="AU82" i="65" s="1"/>
  <c r="AY55" i="66"/>
  <c r="AY54" i="65"/>
  <c r="AY53" i="65" s="1"/>
  <c r="AY82" i="65" s="1"/>
  <c r="AD54" i="65"/>
  <c r="AD53" i="65" s="1"/>
  <c r="AD82" i="65" s="1"/>
  <c r="AD56" i="66"/>
  <c r="AD112" i="67" s="1"/>
  <c r="AH54" i="65"/>
  <c r="AH53" i="65" s="1"/>
  <c r="AH82" i="65" s="1"/>
  <c r="AH56" i="66"/>
  <c r="AH112" i="67" s="1"/>
  <c r="AL54" i="65"/>
  <c r="AL53" i="65" s="1"/>
  <c r="AL82" i="65" s="1"/>
  <c r="AL56" i="66"/>
  <c r="AL112" i="67" s="1"/>
  <c r="AL110" i="67" s="1"/>
  <c r="AL109" i="67" s="1"/>
  <c r="AP54" i="65"/>
  <c r="AP53" i="65" s="1"/>
  <c r="AP82" i="65" s="1"/>
  <c r="AP56" i="66"/>
  <c r="AP112" i="67" s="1"/>
  <c r="AT54" i="65"/>
  <c r="AT53" i="65" s="1"/>
  <c r="AT82" i="65" s="1"/>
  <c r="AT56" i="66"/>
  <c r="AT112" i="67" s="1"/>
  <c r="AX54" i="65"/>
  <c r="AX53" i="65" s="1"/>
  <c r="AX82" i="65" s="1"/>
  <c r="AX56" i="66"/>
  <c r="AX112" i="67" s="1"/>
  <c r="AC57" i="66"/>
  <c r="AC113" i="67" s="1"/>
  <c r="AC54" i="65"/>
  <c r="AC53" i="65" s="1"/>
  <c r="AC82" i="65" s="1"/>
  <c r="AG57" i="66"/>
  <c r="AG54" i="65"/>
  <c r="AG53" i="65" s="1"/>
  <c r="AG82" i="65" s="1"/>
  <c r="AK57" i="66"/>
  <c r="AK113" i="67" s="1"/>
  <c r="AK54" i="65"/>
  <c r="AK53" i="65" s="1"/>
  <c r="AK82" i="65" s="1"/>
  <c r="AO57" i="66"/>
  <c r="AO54" i="65"/>
  <c r="AO53" i="65" s="1"/>
  <c r="AO82" i="65" s="1"/>
  <c r="AS57" i="66"/>
  <c r="AS113" i="67" s="1"/>
  <c r="AS54" i="65"/>
  <c r="AS53" i="65" s="1"/>
  <c r="AS82" i="65" s="1"/>
  <c r="AW57" i="66"/>
  <c r="AW54" i="65"/>
  <c r="AW53" i="65" s="1"/>
  <c r="AW82" i="65" s="1"/>
  <c r="AT120" i="65"/>
  <c r="AB66" i="66"/>
  <c r="AB65" i="65"/>
  <c r="AB84" i="65" s="1"/>
  <c r="AF66" i="66"/>
  <c r="AF65" i="65"/>
  <c r="AF84" i="65" s="1"/>
  <c r="AG120" i="65" s="1"/>
  <c r="AJ66" i="66"/>
  <c r="AJ65" i="65"/>
  <c r="AJ84" i="65" s="1"/>
  <c r="AN66" i="66"/>
  <c r="AN65" i="65"/>
  <c r="AN84" i="65" s="1"/>
  <c r="AO120" i="65" s="1"/>
  <c r="AR66" i="66"/>
  <c r="AR65" i="65"/>
  <c r="AR84" i="65" s="1"/>
  <c r="AV66" i="66"/>
  <c r="AV65" i="65"/>
  <c r="AV84" i="65" s="1"/>
  <c r="AW120" i="65" s="1"/>
  <c r="AA65" i="65"/>
  <c r="AA84" i="65" s="1"/>
  <c r="AA67" i="66"/>
  <c r="AA123" i="67" s="1"/>
  <c r="AE65" i="65"/>
  <c r="AE84" i="65" s="1"/>
  <c r="AE67" i="66"/>
  <c r="AE123" i="67" s="1"/>
  <c r="AI65" i="65"/>
  <c r="AI84" i="65" s="1"/>
  <c r="AI67" i="66"/>
  <c r="AI123" i="67" s="1"/>
  <c r="AM65" i="65"/>
  <c r="AM84" i="65" s="1"/>
  <c r="AM67" i="66"/>
  <c r="AM123" i="67" s="1"/>
  <c r="AM121" i="67" s="1"/>
  <c r="AQ65" i="65"/>
  <c r="AQ84" i="65" s="1"/>
  <c r="AQ67" i="66"/>
  <c r="AQ123" i="67" s="1"/>
  <c r="AU65" i="65"/>
  <c r="AU84" i="65" s="1"/>
  <c r="AU67" i="66"/>
  <c r="AU123" i="67" s="1"/>
  <c r="AY65" i="65"/>
  <c r="AY84" i="65" s="1"/>
  <c r="AY67" i="66"/>
  <c r="AY123" i="67" s="1"/>
  <c r="AY121" i="67" s="1"/>
  <c r="C11" i="108"/>
  <c r="BE107" i="65"/>
  <c r="BA107" i="65"/>
  <c r="BD107" i="65"/>
  <c r="AZ107" i="65"/>
  <c r="BC107" i="65"/>
  <c r="BB107" i="65"/>
  <c r="AP107" i="65"/>
  <c r="AB125" i="67"/>
  <c r="AF125" i="67"/>
  <c r="AJ125" i="67"/>
  <c r="AN125" i="67"/>
  <c r="AR125" i="67"/>
  <c r="AV125" i="67"/>
  <c r="AF117" i="65"/>
  <c r="AV117" i="65"/>
  <c r="D8" i="107"/>
  <c r="AA92" i="66"/>
  <c r="AE92" i="66"/>
  <c r="AE116" i="66"/>
  <c r="AM92" i="66"/>
  <c r="AQ92" i="66"/>
  <c r="AQ116" i="66"/>
  <c r="AQ104" i="66"/>
  <c r="AU92" i="66"/>
  <c r="AU116" i="66"/>
  <c r="AU104" i="66"/>
  <c r="D8" i="90"/>
  <c r="AY92" i="66"/>
  <c r="AY116" i="66"/>
  <c r="AY104" i="66"/>
  <c r="AC115" i="66"/>
  <c r="AC91" i="66"/>
  <c r="AG115" i="66"/>
  <c r="AG91" i="66"/>
  <c r="AK115" i="66"/>
  <c r="AK91" i="66"/>
  <c r="AO115" i="66"/>
  <c r="AO91" i="66"/>
  <c r="AS115" i="66"/>
  <c r="AS103" i="66"/>
  <c r="AS91" i="66"/>
  <c r="AW115" i="66"/>
  <c r="AW103" i="66"/>
  <c r="AW91" i="66"/>
  <c r="AB93" i="66"/>
  <c r="AB117" i="66"/>
  <c r="AF93" i="66"/>
  <c r="AF117" i="66"/>
  <c r="AJ93" i="66"/>
  <c r="AJ117" i="66"/>
  <c r="AN93" i="66"/>
  <c r="AN117" i="66"/>
  <c r="AR93" i="66"/>
  <c r="AR117" i="66"/>
  <c r="AR105" i="66"/>
  <c r="AV93" i="66"/>
  <c r="AV117" i="66"/>
  <c r="AV105" i="66"/>
  <c r="AR5" i="69"/>
  <c r="AR5" i="68"/>
  <c r="AR58" i="64"/>
  <c r="AC5" i="69"/>
  <c r="AC5" i="68"/>
  <c r="AG5" i="69"/>
  <c r="AG5" i="68"/>
  <c r="AO5" i="69"/>
  <c r="AO5" i="68"/>
  <c r="AO58" i="64"/>
  <c r="AS5" i="69"/>
  <c r="AS5" i="68"/>
  <c r="AS58" i="64"/>
  <c r="AW5" i="69"/>
  <c r="AW5" i="68"/>
  <c r="AB59" i="64"/>
  <c r="AF59" i="64"/>
  <c r="AJ59" i="64"/>
  <c r="AN59" i="64"/>
  <c r="AR59" i="64"/>
  <c r="AV59" i="64"/>
  <c r="AD61" i="64"/>
  <c r="AH61" i="64"/>
  <c r="AL61" i="64"/>
  <c r="AP61" i="64"/>
  <c r="AT61" i="64"/>
  <c r="AX61" i="64"/>
  <c r="AC62" i="64"/>
  <c r="AG62" i="64"/>
  <c r="AK62" i="64"/>
  <c r="AO62" i="64"/>
  <c r="AS62" i="64"/>
  <c r="AW62" i="64"/>
  <c r="AB63" i="64"/>
  <c r="AF63" i="64"/>
  <c r="AJ63" i="64"/>
  <c r="AN63" i="64"/>
  <c r="AR63" i="64"/>
  <c r="AV63" i="64"/>
  <c r="AD65" i="64"/>
  <c r="AH65" i="64"/>
  <c r="AL65" i="64"/>
  <c r="AP65" i="64"/>
  <c r="AT65" i="64"/>
  <c r="AX65" i="64"/>
  <c r="AC66" i="64"/>
  <c r="AG66" i="64"/>
  <c r="AK66" i="64"/>
  <c r="AO66" i="64"/>
  <c r="AS66" i="64"/>
  <c r="AW66" i="64"/>
  <c r="AB14" i="64"/>
  <c r="AJ14" i="64"/>
  <c r="AR14" i="64"/>
  <c r="AR9" i="73" s="1"/>
  <c r="AH20" i="64"/>
  <c r="AX20" i="64"/>
  <c r="AE21" i="64"/>
  <c r="AU21" i="64"/>
  <c r="AE22" i="64"/>
  <c r="AM22" i="64"/>
  <c r="AU22" i="64"/>
  <c r="AE23" i="64"/>
  <c r="AM23" i="64"/>
  <c r="AU23" i="64"/>
  <c r="AM24" i="64"/>
  <c r="AU24" i="64"/>
  <c r="AE25" i="64"/>
  <c r="AU25" i="64"/>
  <c r="AE26" i="64"/>
  <c r="AM26" i="64"/>
  <c r="AU26" i="64"/>
  <c r="AE27" i="64"/>
  <c r="AM27" i="64"/>
  <c r="AU27" i="64"/>
  <c r="AC33" i="64"/>
  <c r="AG33" i="64"/>
  <c r="AK33" i="64"/>
  <c r="AO33" i="64"/>
  <c r="AS33" i="64"/>
  <c r="AW33" i="64"/>
  <c r="AB34" i="64"/>
  <c r="AF34" i="64"/>
  <c r="AJ34" i="64"/>
  <c r="AN34" i="64"/>
  <c r="AM35" i="64"/>
  <c r="AQ35" i="64"/>
  <c r="AU35" i="64"/>
  <c r="AY35" i="64"/>
  <c r="AD36" i="64"/>
  <c r="AH36" i="64"/>
  <c r="AL36" i="64"/>
  <c r="AP36" i="64"/>
  <c r="AT36" i="64"/>
  <c r="AX36" i="64"/>
  <c r="AC37" i="64"/>
  <c r="AG37" i="64"/>
  <c r="AK37" i="64"/>
  <c r="AO37" i="64"/>
  <c r="AS37" i="64"/>
  <c r="AW37" i="64"/>
  <c r="AB38" i="64"/>
  <c r="AF38" i="64"/>
  <c r="AJ38" i="64"/>
  <c r="AN38" i="64"/>
  <c r="AR38" i="64"/>
  <c r="AV38" i="64"/>
  <c r="AM39" i="64"/>
  <c r="AQ39" i="64"/>
  <c r="AU39" i="64"/>
  <c r="AY39" i="64"/>
  <c r="AD40" i="64"/>
  <c r="AH40" i="64"/>
  <c r="AL40" i="64"/>
  <c r="AP40" i="64"/>
  <c r="AT40" i="64"/>
  <c r="AX40" i="64"/>
  <c r="AQ46" i="64"/>
  <c r="AU46" i="64"/>
  <c r="AY46" i="64"/>
  <c r="AS47" i="64"/>
  <c r="AW47" i="64"/>
  <c r="AQ48" i="64"/>
  <c r="AS49" i="64"/>
  <c r="AW49" i="64"/>
  <c r="AQ50" i="64"/>
  <c r="AS51" i="64"/>
  <c r="AW51" i="64"/>
  <c r="AQ52" i="64"/>
  <c r="AS53" i="64"/>
  <c r="AW53" i="64"/>
  <c r="AM59" i="64"/>
  <c r="AE62" i="64"/>
  <c r="AU62" i="64"/>
  <c r="AE66" i="64"/>
  <c r="AU66" i="64"/>
  <c r="AA77" i="65"/>
  <c r="AJ13" i="65"/>
  <c r="AQ13" i="65"/>
  <c r="AQ78" i="65" s="1"/>
  <c r="AY13" i="65"/>
  <c r="AY78" i="65" s="1"/>
  <c r="AD13" i="65"/>
  <c r="AD78" i="65" s="1"/>
  <c r="AT13" i="65"/>
  <c r="AT78" i="65" s="1"/>
  <c r="AX13" i="65"/>
  <c r="AX78" i="65" s="1"/>
  <c r="AE115" i="65"/>
  <c r="AE91" i="65"/>
  <c r="AU103" i="65"/>
  <c r="AC117" i="65"/>
  <c r="AC93" i="65"/>
  <c r="AG117" i="65"/>
  <c r="AG93" i="65"/>
  <c r="AK117" i="65"/>
  <c r="AK93" i="65"/>
  <c r="AO117" i="65"/>
  <c r="AO93" i="65"/>
  <c r="AS117" i="65"/>
  <c r="AS105" i="65"/>
  <c r="AS93" i="65"/>
  <c r="AW117" i="65"/>
  <c r="AW105" i="65"/>
  <c r="AW93" i="65"/>
  <c r="AB111" i="67"/>
  <c r="AB54" i="66"/>
  <c r="AB53" i="66" s="1"/>
  <c r="AB82" i="66" s="1"/>
  <c r="AF111" i="67"/>
  <c r="AF54" i="66"/>
  <c r="AF53" i="66" s="1"/>
  <c r="AF82" i="66" s="1"/>
  <c r="AJ111" i="67"/>
  <c r="AJ54" i="66"/>
  <c r="AJ53" i="66" s="1"/>
  <c r="AJ82" i="66" s="1"/>
  <c r="AN111" i="67"/>
  <c r="AN54" i="66"/>
  <c r="AN53" i="66" s="1"/>
  <c r="AN82" i="66" s="1"/>
  <c r="AR111" i="67"/>
  <c r="AR54" i="66"/>
  <c r="AR53" i="66" s="1"/>
  <c r="AR82" i="66" s="1"/>
  <c r="AV111" i="67"/>
  <c r="AV54" i="66"/>
  <c r="AV53" i="66" s="1"/>
  <c r="AV82" i="66" s="1"/>
  <c r="AG96" i="65"/>
  <c r="AO96" i="65"/>
  <c r="AC122" i="67"/>
  <c r="AC65" i="66"/>
  <c r="AC84" i="66" s="1"/>
  <c r="AG122" i="67"/>
  <c r="AG65" i="66"/>
  <c r="AG84" i="66" s="1"/>
  <c r="AK122" i="67"/>
  <c r="AK65" i="66"/>
  <c r="AK84" i="66" s="1"/>
  <c r="AO122" i="67"/>
  <c r="AS122" i="67"/>
  <c r="AS65" i="66"/>
  <c r="AS84" i="66" s="1"/>
  <c r="AW122" i="67"/>
  <c r="AW65" i="66"/>
  <c r="AW84" i="66" s="1"/>
  <c r="AT107" i="65"/>
  <c r="AC69" i="66"/>
  <c r="AC68" i="65"/>
  <c r="AC83" i="65" s="1"/>
  <c r="AD119" i="65" s="1"/>
  <c r="AG69" i="66"/>
  <c r="AG68" i="65"/>
  <c r="AG83" i="65" s="1"/>
  <c r="AK69" i="66"/>
  <c r="AK68" i="65"/>
  <c r="AK83" i="65" s="1"/>
  <c r="AO69" i="66"/>
  <c r="AO68" i="65"/>
  <c r="AO83" i="65" s="1"/>
  <c r="AP119" i="65" s="1"/>
  <c r="AS69" i="66"/>
  <c r="AS68" i="65"/>
  <c r="AS83" i="65" s="1"/>
  <c r="AW69" i="66"/>
  <c r="AW68" i="65"/>
  <c r="AW83" i="65" s="1"/>
  <c r="AB68" i="65"/>
  <c r="AB83" i="65" s="1"/>
  <c r="AB70" i="66"/>
  <c r="AB126" i="67" s="1"/>
  <c r="AF68" i="65"/>
  <c r="AF83" i="65" s="1"/>
  <c r="AF70" i="66"/>
  <c r="AF126" i="67" s="1"/>
  <c r="AJ68" i="65"/>
  <c r="AJ83" i="65" s="1"/>
  <c r="AJ70" i="66"/>
  <c r="AJ126" i="67" s="1"/>
  <c r="AN68" i="65"/>
  <c r="AN83" i="65" s="1"/>
  <c r="AN70" i="66"/>
  <c r="AN126" i="67" s="1"/>
  <c r="AR68" i="65"/>
  <c r="AR83" i="65" s="1"/>
  <c r="AR70" i="66"/>
  <c r="AR126" i="67" s="1"/>
  <c r="AV68" i="65"/>
  <c r="AV83" i="65" s="1"/>
  <c r="AV70" i="66"/>
  <c r="AV126" i="67" s="1"/>
  <c r="AV124" i="67" s="1"/>
  <c r="AA71" i="66"/>
  <c r="AA127" i="67" s="1"/>
  <c r="AA68" i="65"/>
  <c r="AA83" i="65" s="1"/>
  <c r="AT95" i="65" s="1"/>
  <c r="AE71" i="66"/>
  <c r="AE127" i="67" s="1"/>
  <c r="AE68" i="65"/>
  <c r="AE83" i="65" s="1"/>
  <c r="AI71" i="66"/>
  <c r="AI127" i="67" s="1"/>
  <c r="AI68" i="65"/>
  <c r="AI83" i="65" s="1"/>
  <c r="AM71" i="66"/>
  <c r="AM127" i="67" s="1"/>
  <c r="AM68" i="65"/>
  <c r="AM83" i="65" s="1"/>
  <c r="AQ71" i="66"/>
  <c r="AQ127" i="67" s="1"/>
  <c r="AQ68" i="65"/>
  <c r="AQ83" i="65" s="1"/>
  <c r="AU71" i="66"/>
  <c r="AU127" i="67" s="1"/>
  <c r="AU68" i="65"/>
  <c r="AU83" i="65" s="1"/>
  <c r="AZ96" i="65"/>
  <c r="AY71" i="66"/>
  <c r="AY68" i="65"/>
  <c r="AY83" i="65" s="1"/>
  <c r="AJ117" i="65"/>
  <c r="D6" i="108"/>
  <c r="AP114" i="66"/>
  <c r="BB102" i="66"/>
  <c r="AP102" i="66"/>
  <c r="BE102" i="66"/>
  <c r="BA102" i="66"/>
  <c r="BD102" i="66"/>
  <c r="AZ102" i="66"/>
  <c r="BC102" i="66"/>
  <c r="AB92" i="66"/>
  <c r="AB116" i="66"/>
  <c r="AF92" i="66"/>
  <c r="AF116" i="66"/>
  <c r="AN92" i="66"/>
  <c r="AN116" i="66"/>
  <c r="AR92" i="66"/>
  <c r="AR116" i="66"/>
  <c r="AR104" i="66"/>
  <c r="AV92" i="66"/>
  <c r="AV116" i="66"/>
  <c r="AV104" i="66"/>
  <c r="AD115" i="66"/>
  <c r="AD91" i="66"/>
  <c r="AH115" i="66"/>
  <c r="AH91" i="66"/>
  <c r="AL115" i="66"/>
  <c r="D7" i="108"/>
  <c r="AP115" i="66"/>
  <c r="BB103" i="66"/>
  <c r="AP103" i="66"/>
  <c r="AP91" i="66"/>
  <c r="BE103" i="66"/>
  <c r="BA103" i="66"/>
  <c r="BD103" i="66"/>
  <c r="AZ103" i="66"/>
  <c r="BC103" i="66"/>
  <c r="AT115" i="66"/>
  <c r="AT103" i="66"/>
  <c r="AT91" i="66"/>
  <c r="AX115" i="66"/>
  <c r="AX103" i="66"/>
  <c r="AX91" i="66"/>
  <c r="AC117" i="66"/>
  <c r="AC93" i="66"/>
  <c r="AG117" i="66"/>
  <c r="AG93" i="66"/>
  <c r="AK117" i="66"/>
  <c r="AK93" i="66"/>
  <c r="AO117" i="66"/>
  <c r="AO93" i="66"/>
  <c r="AS117" i="66"/>
  <c r="AS105" i="66"/>
  <c r="AS93" i="66"/>
  <c r="AW117" i="66"/>
  <c r="AW105" i="66"/>
  <c r="AW93" i="66"/>
  <c r="AN5" i="69"/>
  <c r="AN5" i="68"/>
  <c r="AN58" i="64"/>
  <c r="AD5" i="68"/>
  <c r="AH5" i="69"/>
  <c r="AH5" i="68"/>
  <c r="AL5" i="69"/>
  <c r="AP58" i="64"/>
  <c r="AT5" i="69"/>
  <c r="AX5" i="69"/>
  <c r="AX5" i="68"/>
  <c r="AX58" i="64"/>
  <c r="AR60" i="64"/>
  <c r="AV60" i="64"/>
  <c r="AC14" i="64"/>
  <c r="AC9" i="73" s="1"/>
  <c r="AG14" i="64"/>
  <c r="AO14" i="64"/>
  <c r="AO9" i="73" s="1"/>
  <c r="AS14" i="64"/>
  <c r="AS9" i="73" s="1"/>
  <c r="AW14" i="64"/>
  <c r="AH19" i="64"/>
  <c r="AX19" i="64"/>
  <c r="AJ21" i="64"/>
  <c r="AN21" i="64"/>
  <c r="AR21" i="64"/>
  <c r="AJ22" i="64"/>
  <c r="AN22" i="64"/>
  <c r="AR22" i="64"/>
  <c r="AJ23" i="64"/>
  <c r="AN23" i="64"/>
  <c r="AR23" i="64"/>
  <c r="AJ24" i="64"/>
  <c r="AN24" i="64"/>
  <c r="AR24" i="64"/>
  <c r="AB25" i="64"/>
  <c r="AJ25" i="64"/>
  <c r="AN25" i="64"/>
  <c r="AR25" i="64"/>
  <c r="AJ26" i="64"/>
  <c r="AN26" i="64"/>
  <c r="AR26" i="64"/>
  <c r="AJ27" i="64"/>
  <c r="AN27" i="64"/>
  <c r="AR27" i="64"/>
  <c r="AA32" i="64"/>
  <c r="AE32" i="64"/>
  <c r="AM32" i="64"/>
  <c r="AQ32" i="64"/>
  <c r="AU32" i="64"/>
  <c r="AD33" i="64"/>
  <c r="AH33" i="64"/>
  <c r="AL33" i="64"/>
  <c r="AP33" i="64"/>
  <c r="AT33" i="64"/>
  <c r="AX33" i="64"/>
  <c r="AC34" i="64"/>
  <c r="AG34" i="64"/>
  <c r="AK34" i="64"/>
  <c r="AO34" i="64"/>
  <c r="AS34" i="64"/>
  <c r="AW34" i="64"/>
  <c r="AB35" i="64"/>
  <c r="AF35" i="64"/>
  <c r="AJ35" i="64"/>
  <c r="AN35" i="64"/>
  <c r="AR35" i="64"/>
  <c r="AV35" i="64"/>
  <c r="AI36" i="64"/>
  <c r="AY36" i="64"/>
  <c r="AD37" i="64"/>
  <c r="AH37" i="64"/>
  <c r="AL37" i="64"/>
  <c r="AP37" i="64"/>
  <c r="AT37" i="64"/>
  <c r="AX37" i="64"/>
  <c r="AC38" i="64"/>
  <c r="AG38" i="64"/>
  <c r="AK38" i="64"/>
  <c r="AO38" i="64"/>
  <c r="AS38" i="64"/>
  <c r="AW38" i="64"/>
  <c r="AB39" i="64"/>
  <c r="AF39" i="64"/>
  <c r="AJ39" i="64"/>
  <c r="AN39" i="64"/>
  <c r="AR39" i="64"/>
  <c r="AV39" i="64"/>
  <c r="AI40" i="64"/>
  <c r="AY40" i="64"/>
  <c r="AP45" i="64"/>
  <c r="AX45" i="64"/>
  <c r="AR46" i="64"/>
  <c r="AV46" i="64"/>
  <c r="AP47" i="64"/>
  <c r="AT47" i="64"/>
  <c r="AX47" i="64"/>
  <c r="AR48" i="64"/>
  <c r="AV48" i="64"/>
  <c r="AP49" i="64"/>
  <c r="AT49" i="64"/>
  <c r="AX49" i="64"/>
  <c r="AR50" i="64"/>
  <c r="AV50" i="64"/>
  <c r="AP51" i="64"/>
  <c r="AT51" i="64"/>
  <c r="AX51" i="64"/>
  <c r="AR52" i="64"/>
  <c r="AV52" i="64"/>
  <c r="AP53" i="64"/>
  <c r="AT53" i="64"/>
  <c r="AX53" i="64"/>
  <c r="AB58" i="64"/>
  <c r="AE77" i="65"/>
  <c r="AU77" i="65"/>
  <c r="AI91" i="65"/>
  <c r="C7" i="90"/>
  <c r="AY103" i="65"/>
  <c r="AY91" i="65"/>
  <c r="AD115" i="65"/>
  <c r="AL115" i="65"/>
  <c r="C7" i="108"/>
  <c r="BE103" i="65"/>
  <c r="BA103" i="65"/>
  <c r="BD103" i="65"/>
  <c r="AZ103" i="65"/>
  <c r="BC103" i="65"/>
  <c r="BB103" i="65"/>
  <c r="AP103" i="65"/>
  <c r="AP91" i="65"/>
  <c r="AT103" i="65"/>
  <c r="AC115" i="65"/>
  <c r="AC91" i="65"/>
  <c r="AK115" i="65"/>
  <c r="AK91" i="65"/>
  <c r="AO115" i="65"/>
  <c r="AS115" i="65"/>
  <c r="AS103" i="65"/>
  <c r="AW103" i="65"/>
  <c r="AW91" i="65"/>
  <c r="AJ115" i="65"/>
  <c r="AN115" i="65"/>
  <c r="AN91" i="65"/>
  <c r="AR103" i="65"/>
  <c r="AD93" i="65"/>
  <c r="AD117" i="65"/>
  <c r="AH93" i="65"/>
  <c r="AH117" i="65"/>
  <c r="AL93" i="65"/>
  <c r="AL117" i="65"/>
  <c r="C9" i="108"/>
  <c r="BE105" i="65"/>
  <c r="BA105" i="65"/>
  <c r="BD105" i="65"/>
  <c r="AZ105" i="65"/>
  <c r="AP93" i="65"/>
  <c r="BC105" i="65"/>
  <c r="AP117" i="65"/>
  <c r="BB105" i="65"/>
  <c r="AP105" i="65"/>
  <c r="AT93" i="65"/>
  <c r="AT117" i="65"/>
  <c r="AT105" i="65"/>
  <c r="AX93" i="65"/>
  <c r="AX117" i="65"/>
  <c r="AX105" i="65"/>
  <c r="AB54" i="65"/>
  <c r="AB53" i="65" s="1"/>
  <c r="AB82" i="65" s="1"/>
  <c r="AR54" i="65"/>
  <c r="AR53" i="65" s="1"/>
  <c r="AR82" i="65" s="1"/>
  <c r="AC111" i="67"/>
  <c r="AC110" i="67" s="1"/>
  <c r="AC109" i="67" s="1"/>
  <c r="AC54" i="66"/>
  <c r="AC53" i="66" s="1"/>
  <c r="AC82" i="66" s="1"/>
  <c r="AG111" i="67"/>
  <c r="AK111" i="67"/>
  <c r="AK54" i="66"/>
  <c r="AK53" i="66" s="1"/>
  <c r="AK82" i="66" s="1"/>
  <c r="AO111" i="67"/>
  <c r="AS111" i="67"/>
  <c r="AS110" i="67" s="1"/>
  <c r="AS109" i="67" s="1"/>
  <c r="AS54" i="66"/>
  <c r="AS53" i="66" s="1"/>
  <c r="AS82" i="66" s="1"/>
  <c r="AW111" i="67"/>
  <c r="AH96" i="65"/>
  <c r="AH120" i="65"/>
  <c r="AP108" i="65"/>
  <c r="AX96" i="65"/>
  <c r="AD122" i="67"/>
  <c r="AD121" i="67" s="1"/>
  <c r="AD65" i="66"/>
  <c r="AD84" i="66" s="1"/>
  <c r="AH122" i="67"/>
  <c r="AH121" i="67" s="1"/>
  <c r="AH65" i="66"/>
  <c r="AH84" i="66" s="1"/>
  <c r="AL122" i="67"/>
  <c r="AL121" i="67" s="1"/>
  <c r="AL65" i="66"/>
  <c r="AL84" i="66" s="1"/>
  <c r="AP122" i="67"/>
  <c r="AP121" i="67" s="1"/>
  <c r="AP65" i="66"/>
  <c r="AP84" i="66" s="1"/>
  <c r="AT122" i="67"/>
  <c r="AT121" i="67" s="1"/>
  <c r="AT65" i="66"/>
  <c r="AT84" i="66" s="1"/>
  <c r="AX122" i="67"/>
  <c r="AX121" i="67" s="1"/>
  <c r="AX65" i="66"/>
  <c r="AX84" i="66" s="1"/>
  <c r="AH119" i="65"/>
  <c r="AH95" i="65"/>
  <c r="AX119" i="65"/>
  <c r="AX107" i="65"/>
  <c r="AX95" i="65"/>
  <c r="AD125" i="67"/>
  <c r="AD68" i="66"/>
  <c r="AD83" i="66" s="1"/>
  <c r="AH125" i="67"/>
  <c r="AH124" i="67" s="1"/>
  <c r="AH68" i="66"/>
  <c r="AH83" i="66" s="1"/>
  <c r="AL125" i="67"/>
  <c r="AL68" i="66"/>
  <c r="AL83" i="66" s="1"/>
  <c r="AP125" i="67"/>
  <c r="AP68" i="66"/>
  <c r="AP83" i="66" s="1"/>
  <c r="AT125" i="67"/>
  <c r="AT68" i="66"/>
  <c r="AT83" i="66" s="1"/>
  <c r="AX125" i="67"/>
  <c r="AX124" i="67" s="1"/>
  <c r="AX68" i="66"/>
  <c r="AX83" i="66" s="1"/>
  <c r="AN117" i="65"/>
  <c r="AC92" i="66"/>
  <c r="AC116" i="66"/>
  <c r="AG92" i="66"/>
  <c r="AG116" i="66"/>
  <c r="AK92" i="66"/>
  <c r="AO92" i="66"/>
  <c r="AO116" i="66"/>
  <c r="AS104" i="66"/>
  <c r="AW92" i="66"/>
  <c r="AW116" i="66"/>
  <c r="AW104" i="66"/>
  <c r="D7" i="107"/>
  <c r="AA91" i="66"/>
  <c r="AE115" i="66"/>
  <c r="AE91" i="66"/>
  <c r="AI115" i="66"/>
  <c r="AI91" i="66"/>
  <c r="AM91" i="66"/>
  <c r="AQ115" i="66"/>
  <c r="AQ103" i="66"/>
  <c r="AQ91" i="66"/>
  <c r="AU115" i="66"/>
  <c r="AU103" i="66"/>
  <c r="AU91" i="66"/>
  <c r="D7" i="90"/>
  <c r="AY115" i="66"/>
  <c r="AY103" i="66"/>
  <c r="AY91" i="66"/>
  <c r="AD117" i="66"/>
  <c r="AD93" i="66"/>
  <c r="AH117" i="66"/>
  <c r="AH93" i="66"/>
  <c r="AL117" i="66"/>
  <c r="AL93" i="66"/>
  <c r="D9" i="108"/>
  <c r="AP117" i="66"/>
  <c r="BB105" i="66"/>
  <c r="AP105" i="66"/>
  <c r="BE105" i="66"/>
  <c r="BA105" i="66"/>
  <c r="BD105" i="66"/>
  <c r="AZ105" i="66"/>
  <c r="AP93" i="66"/>
  <c r="BC105" i="66"/>
  <c r="AT117" i="66"/>
  <c r="AT105" i="66"/>
  <c r="AT93" i="66"/>
  <c r="AX117" i="66"/>
  <c r="AX105" i="66"/>
  <c r="AX93" i="66"/>
  <c r="AB93" i="65"/>
  <c r="AF93" i="65"/>
  <c r="AJ93" i="65"/>
  <c r="AN93" i="65"/>
  <c r="AR93" i="65"/>
  <c r="AV93" i="65"/>
  <c r="AR105" i="65"/>
  <c r="AV105" i="65"/>
  <c r="BA108" i="65"/>
  <c r="AE13" i="67"/>
  <c r="AA48" i="75"/>
  <c r="Z48" i="75"/>
  <c r="AM48" i="75" s="1"/>
  <c r="AE44" i="75"/>
  <c r="AE80" i="75"/>
  <c r="AQ80" i="75"/>
  <c r="AU80" i="75"/>
  <c r="AY44" i="75"/>
  <c r="AC81" i="75"/>
  <c r="AG81" i="75"/>
  <c r="AK81" i="75"/>
  <c r="AO81" i="75"/>
  <c r="AS81" i="75"/>
  <c r="AW81" i="75"/>
  <c r="Z51" i="75"/>
  <c r="AE51" i="75" s="1"/>
  <c r="Z52" i="75"/>
  <c r="AE52" i="75" s="1"/>
  <c r="AE84" i="75"/>
  <c r="AI84" i="75"/>
  <c r="AM84" i="75"/>
  <c r="AQ84" i="75"/>
  <c r="AU84" i="75"/>
  <c r="AY84" i="75"/>
  <c r="AD86" i="75"/>
  <c r="AH86" i="75"/>
  <c r="Z70" i="75"/>
  <c r="AX70" i="75" s="1"/>
  <c r="AT86" i="75"/>
  <c r="AX86" i="75"/>
  <c r="AC85" i="75"/>
  <c r="AG85" i="75"/>
  <c r="AK85" i="75"/>
  <c r="AO85" i="75"/>
  <c r="AS85" i="75"/>
  <c r="AW85" i="75"/>
  <c r="AD87" i="75"/>
  <c r="AH87" i="75"/>
  <c r="AL87" i="75"/>
  <c r="AP87" i="75"/>
  <c r="Z71" i="75"/>
  <c r="AP71" i="75" s="1"/>
  <c r="AT87" i="75"/>
  <c r="AX87" i="75"/>
  <c r="AC88" i="75"/>
  <c r="AG88" i="75"/>
  <c r="AK88" i="75"/>
  <c r="AO88" i="75"/>
  <c r="AS88" i="75"/>
  <c r="AW88" i="75"/>
  <c r="AB89" i="75"/>
  <c r="AF89" i="75"/>
  <c r="AJ89" i="75"/>
  <c r="AN89" i="75"/>
  <c r="AR89" i="75"/>
  <c r="AV89" i="75"/>
  <c r="Z58" i="75"/>
  <c r="AA58" i="75" s="1"/>
  <c r="AE90" i="75"/>
  <c r="AI90" i="75"/>
  <c r="AM90" i="75"/>
  <c r="AQ90" i="75"/>
  <c r="AB48" i="75"/>
  <c r="AB80" i="75"/>
  <c r="AF80" i="75"/>
  <c r="AJ48" i="75"/>
  <c r="AR48" i="75"/>
  <c r="AR80" i="75"/>
  <c r="AV48" i="75"/>
  <c r="AV80" i="75"/>
  <c r="AV44" i="75"/>
  <c r="AD81" i="75"/>
  <c r="AH81" i="75"/>
  <c r="AP81" i="75"/>
  <c r="Z65" i="75"/>
  <c r="AW65" i="75" s="1"/>
  <c r="AT81" i="75"/>
  <c r="AX81" i="75"/>
  <c r="AE82" i="75"/>
  <c r="AF83" i="75"/>
  <c r="AN51" i="75"/>
  <c r="AN83" i="75"/>
  <c r="AV83" i="75"/>
  <c r="AB84" i="75"/>
  <c r="AF84" i="75"/>
  <c r="AJ84" i="75"/>
  <c r="AN52" i="75"/>
  <c r="AN84" i="75"/>
  <c r="AR84" i="75"/>
  <c r="AV84" i="75"/>
  <c r="Z54" i="75"/>
  <c r="AE54" i="75" s="1"/>
  <c r="AI86" i="75"/>
  <c r="AM86" i="75"/>
  <c r="AQ86" i="75"/>
  <c r="AU86" i="75"/>
  <c r="AY86" i="75"/>
  <c r="AD85" i="75"/>
  <c r="AH85" i="75"/>
  <c r="AL85" i="75"/>
  <c r="AP85" i="75"/>
  <c r="Z69" i="75"/>
  <c r="AW69" i="75" s="1"/>
  <c r="AT85" i="75"/>
  <c r="AX85" i="75"/>
  <c r="Z55" i="75"/>
  <c r="AH55" i="75" s="1"/>
  <c r="AE87" i="75"/>
  <c r="AI87" i="75"/>
  <c r="AM87" i="75"/>
  <c r="AQ87" i="75"/>
  <c r="AU87" i="75"/>
  <c r="AY87" i="75"/>
  <c r="AH88" i="75"/>
  <c r="AL88" i="75"/>
  <c r="AP88" i="75"/>
  <c r="Z72" i="75"/>
  <c r="AS72" i="75" s="1"/>
  <c r="AX88" i="75"/>
  <c r="AC89" i="75"/>
  <c r="AG89" i="75"/>
  <c r="AK89" i="75"/>
  <c r="AO89" i="75"/>
  <c r="AS89" i="75"/>
  <c r="AW89" i="75"/>
  <c r="AB90" i="75"/>
  <c r="AF90" i="75"/>
  <c r="AJ90" i="75"/>
  <c r="AN90" i="75"/>
  <c r="AC48" i="75"/>
  <c r="AC80" i="75"/>
  <c r="AG48" i="75"/>
  <c r="AG80" i="75"/>
  <c r="AK48" i="75"/>
  <c r="AK80" i="75"/>
  <c r="AS48" i="75"/>
  <c r="AS80" i="75"/>
  <c r="AW48" i="75"/>
  <c r="AW80" i="75"/>
  <c r="Z49" i="75"/>
  <c r="AG49" i="75" s="1"/>
  <c r="AE81" i="75"/>
  <c r="AI81" i="75"/>
  <c r="AQ81" i="75"/>
  <c r="AU65" i="75"/>
  <c r="AU81" i="75"/>
  <c r="AY81" i="75"/>
  <c r="AN82" i="75"/>
  <c r="AV82" i="75"/>
  <c r="AC51" i="75"/>
  <c r="AK83" i="75"/>
  <c r="AO83" i="75"/>
  <c r="AW51" i="75"/>
  <c r="AW83" i="75"/>
  <c r="AC84" i="75"/>
  <c r="AG84" i="75"/>
  <c r="AK84" i="75"/>
  <c r="AO52" i="75"/>
  <c r="AO84" i="75"/>
  <c r="AS84" i="75"/>
  <c r="AW84" i="75"/>
  <c r="AF86" i="75"/>
  <c r="AJ86" i="75"/>
  <c r="AN54" i="75"/>
  <c r="AN86" i="75"/>
  <c r="AR86" i="75"/>
  <c r="AR70" i="75"/>
  <c r="AV54" i="75"/>
  <c r="AV86" i="75"/>
  <c r="AV70" i="75"/>
  <c r="Z53" i="75"/>
  <c r="AW53" i="75" s="1"/>
  <c r="AE85" i="75"/>
  <c r="AI85" i="75"/>
  <c r="AM85" i="75"/>
  <c r="AQ69" i="75"/>
  <c r="AQ85" i="75"/>
  <c r="AU69" i="75"/>
  <c r="AU85" i="75"/>
  <c r="AY69" i="75"/>
  <c r="AY85" i="75"/>
  <c r="AB87" i="75"/>
  <c r="AF87" i="75"/>
  <c r="AJ87" i="75"/>
  <c r="AR55" i="75"/>
  <c r="AR87" i="75"/>
  <c r="AV87" i="75"/>
  <c r="Z56" i="75"/>
  <c r="AC56" i="75" s="1"/>
  <c r="AI88" i="75"/>
  <c r="AM88" i="75"/>
  <c r="AQ88" i="75"/>
  <c r="AU88" i="75"/>
  <c r="AY88" i="75"/>
  <c r="AD89" i="75"/>
  <c r="AH89" i="75"/>
  <c r="AL89" i="75"/>
  <c r="AP89" i="75"/>
  <c r="Z73" i="75"/>
  <c r="AV73" i="75" s="1"/>
  <c r="AT89" i="75"/>
  <c r="AX89" i="75"/>
  <c r="AC90" i="75"/>
  <c r="AG90" i="75"/>
  <c r="AK90" i="75"/>
  <c r="AO90" i="75"/>
  <c r="AS90" i="75"/>
  <c r="AW90" i="75"/>
  <c r="AB91" i="75"/>
  <c r="AF91" i="75"/>
  <c r="AJ91" i="75"/>
  <c r="AN91" i="75"/>
  <c r="AR91" i="75"/>
  <c r="AD80" i="75"/>
  <c r="AD48" i="75"/>
  <c r="AH80" i="75"/>
  <c r="AH48" i="75"/>
  <c r="Z64" i="75"/>
  <c r="AQ64" i="75" s="1"/>
  <c r="AP48" i="75"/>
  <c r="AT80" i="75"/>
  <c r="AT48" i="75"/>
  <c r="AX80" i="75"/>
  <c r="AX48" i="75"/>
  <c r="AB81" i="75"/>
  <c r="AF49" i="75"/>
  <c r="AF81" i="75"/>
  <c r="AJ49" i="75"/>
  <c r="AJ81" i="75"/>
  <c r="AN49" i="75"/>
  <c r="AN81" i="75"/>
  <c r="AR49" i="75"/>
  <c r="AR81" i="75"/>
  <c r="AV49" i="75"/>
  <c r="AV81" i="75"/>
  <c r="AP83" i="75"/>
  <c r="Z67" i="75"/>
  <c r="AY67" i="75" s="1"/>
  <c r="AP51" i="75"/>
  <c r="AD84" i="75"/>
  <c r="AH84" i="75"/>
  <c r="AL84" i="75"/>
  <c r="AP84" i="75"/>
  <c r="Z68" i="75"/>
  <c r="AR68" i="75" s="1"/>
  <c r="AT84" i="75"/>
  <c r="AT52" i="75"/>
  <c r="AX84" i="75"/>
  <c r="AC54" i="75"/>
  <c r="AG54" i="75"/>
  <c r="AG86" i="75"/>
  <c r="AK54" i="75"/>
  <c r="AK86" i="75"/>
  <c r="AS54" i="75"/>
  <c r="AS86" i="75"/>
  <c r="AW54" i="75"/>
  <c r="AW86" i="75"/>
  <c r="AW70" i="75"/>
  <c r="AB53" i="75"/>
  <c r="AB85" i="75"/>
  <c r="AF53" i="75"/>
  <c r="AF85" i="75"/>
  <c r="AJ53" i="75"/>
  <c r="AJ85" i="75"/>
  <c r="AN53" i="75"/>
  <c r="AN85" i="75"/>
  <c r="AR53" i="75"/>
  <c r="AR85" i="75"/>
  <c r="AR69" i="75"/>
  <c r="AV53" i="75"/>
  <c r="AV85" i="75"/>
  <c r="AV69" i="75"/>
  <c r="AC87" i="75"/>
  <c r="AG87" i="75"/>
  <c r="AK87" i="75"/>
  <c r="AO87" i="75"/>
  <c r="AS87" i="75"/>
  <c r="AW87" i="75"/>
  <c r="AB88" i="75"/>
  <c r="AF88" i="75"/>
  <c r="AJ88" i="75"/>
  <c r="AN88" i="75"/>
  <c r="AR56" i="75"/>
  <c r="AR88" i="75"/>
  <c r="AV88" i="75"/>
  <c r="Z57" i="75"/>
  <c r="AT57" i="75" s="1"/>
  <c r="AE89" i="75"/>
  <c r="AI89" i="75"/>
  <c r="AM89" i="75"/>
  <c r="AQ73" i="75"/>
  <c r="AQ89" i="75"/>
  <c r="AU89" i="75"/>
  <c r="AY73" i="75"/>
  <c r="AY89" i="75"/>
  <c r="AD90" i="75"/>
  <c r="AH90" i="75"/>
  <c r="AL90" i="75"/>
  <c r="AA11" i="70"/>
  <c r="AA21" i="70" s="1"/>
  <c r="AE11" i="70"/>
  <c r="AE21" i="70" s="1"/>
  <c r="AI11" i="70"/>
  <c r="AI21" i="70" s="1"/>
  <c r="AM11" i="70"/>
  <c r="AM21" i="70" s="1"/>
  <c r="AQ11" i="70"/>
  <c r="AQ21" i="70" s="1"/>
  <c r="AU11" i="70"/>
  <c r="AU21" i="70" s="1"/>
  <c r="AY11" i="70"/>
  <c r="AY21" i="70" s="1"/>
  <c r="AA26" i="74"/>
  <c r="AE26" i="74"/>
  <c r="AI26" i="74"/>
  <c r="AM26" i="74"/>
  <c r="AQ26" i="74"/>
  <c r="AY26" i="74"/>
  <c r="Z33" i="74"/>
  <c r="AS33" i="74" s="1"/>
  <c r="AP34" i="74"/>
  <c r="AT34" i="74"/>
  <c r="AX34" i="74"/>
  <c r="AC41" i="74"/>
  <c r="AG41" i="74"/>
  <c r="AO41" i="74"/>
  <c r="AS41" i="74"/>
  <c r="AW41" i="74"/>
  <c r="AC42" i="74"/>
  <c r="AG42" i="74"/>
  <c r="AK42" i="74"/>
  <c r="AO42" i="74"/>
  <c r="AW42" i="74"/>
  <c r="AW45" i="74"/>
  <c r="AV91" i="75"/>
  <c r="AB11" i="70"/>
  <c r="AB21" i="70" s="1"/>
  <c r="AF11" i="70"/>
  <c r="AF21" i="70" s="1"/>
  <c r="AJ11" i="70"/>
  <c r="AJ21" i="70" s="1"/>
  <c r="AN11" i="70"/>
  <c r="AN21" i="70" s="1"/>
  <c r="AR11" i="70"/>
  <c r="AR21" i="70" s="1"/>
  <c r="AV11" i="70"/>
  <c r="AV21" i="70" s="1"/>
  <c r="AB26" i="74"/>
  <c r="AN26" i="74"/>
  <c r="AV26" i="74"/>
  <c r="Z32" i="74"/>
  <c r="AY32" i="74" s="1"/>
  <c r="AT33" i="74"/>
  <c r="Z36" i="74"/>
  <c r="AX36" i="74" s="1"/>
  <c r="AD41" i="74"/>
  <c r="AH41" i="74"/>
  <c r="AP41" i="74"/>
  <c r="AT41" i="74"/>
  <c r="AX41" i="74"/>
  <c r="AD42" i="74"/>
  <c r="AH42" i="74"/>
  <c r="AL42" i="74"/>
  <c r="AP42" i="74"/>
  <c r="AT42" i="74"/>
  <c r="AX42" i="74"/>
  <c r="AP90" i="75"/>
  <c r="Z74" i="75"/>
  <c r="AQ74" i="75" s="1"/>
  <c r="AT90" i="75"/>
  <c r="AX90" i="75"/>
  <c r="AC91" i="75"/>
  <c r="AG91" i="75"/>
  <c r="AK91" i="75"/>
  <c r="AO91" i="75"/>
  <c r="AS91" i="75"/>
  <c r="AW91" i="75"/>
  <c r="AC11" i="70"/>
  <c r="AC21" i="70" s="1"/>
  <c r="AG11" i="70"/>
  <c r="AG21" i="70" s="1"/>
  <c r="AK11" i="70"/>
  <c r="AK21" i="70" s="1"/>
  <c r="AO11" i="70"/>
  <c r="AO21" i="70" s="1"/>
  <c r="AS11" i="70"/>
  <c r="AS21" i="70" s="1"/>
  <c r="AW11" i="70"/>
  <c r="AW21" i="70" s="1"/>
  <c r="AQ33" i="74"/>
  <c r="AU33" i="74"/>
  <c r="AE41" i="74"/>
  <c r="AI41" i="74"/>
  <c r="AM41" i="74"/>
  <c r="AQ41" i="74"/>
  <c r="AU41" i="74"/>
  <c r="AY41" i="74"/>
  <c r="AU90" i="75"/>
  <c r="AY90" i="75"/>
  <c r="AD91" i="75"/>
  <c r="AH91" i="75"/>
  <c r="AL91" i="75"/>
  <c r="AP91" i="75"/>
  <c r="Z75" i="75"/>
  <c r="AV75" i="75" s="1"/>
  <c r="AT91" i="75"/>
  <c r="AX91" i="75"/>
  <c r="AD11" i="70"/>
  <c r="AD21" i="70" s="1"/>
  <c r="AH11" i="70"/>
  <c r="AH21" i="70" s="1"/>
  <c r="AL11" i="70"/>
  <c r="AL21" i="70" s="1"/>
  <c r="AP11" i="70"/>
  <c r="AP21" i="70" s="1"/>
  <c r="AT11" i="70"/>
  <c r="AT21" i="70" s="1"/>
  <c r="AX11" i="70"/>
  <c r="AX21" i="70" s="1"/>
  <c r="AR33" i="74"/>
  <c r="AV33" i="74"/>
  <c r="AR90" i="75"/>
  <c r="AV90" i="75"/>
  <c r="Z59" i="75"/>
  <c r="AB59" i="75" s="1"/>
  <c r="AE91" i="75"/>
  <c r="AI91" i="75"/>
  <c r="AM91" i="75"/>
  <c r="AQ91" i="75"/>
  <c r="AU91" i="75"/>
  <c r="AY59" i="75"/>
  <c r="AY91" i="75"/>
  <c r="AE22" i="76"/>
  <c r="AI38" i="76"/>
  <c r="AI22" i="76"/>
  <c r="AM38" i="76"/>
  <c r="AM22" i="76"/>
  <c r="AQ38" i="76"/>
  <c r="AQ22" i="76"/>
  <c r="AU22" i="76"/>
  <c r="AY38" i="76"/>
  <c r="AY22" i="76"/>
  <c r="AD39" i="76"/>
  <c r="AH39" i="76"/>
  <c r="AL39" i="76"/>
  <c r="AP39" i="76"/>
  <c r="Z31" i="76"/>
  <c r="AZ31" i="76" s="1"/>
  <c r="AT39" i="76"/>
  <c r="AX39" i="76"/>
  <c r="AW40" i="76"/>
  <c r="AC73" i="77"/>
  <c r="AG73" i="77"/>
  <c r="AG39" i="77"/>
  <c r="AK73" i="77"/>
  <c r="AO73" i="77"/>
  <c r="AO39" i="77"/>
  <c r="AS73" i="77"/>
  <c r="AS39" i="77"/>
  <c r="AW73" i="77"/>
  <c r="Z44" i="77"/>
  <c r="AQ44" i="77" s="1"/>
  <c r="AE74" i="77"/>
  <c r="AI74" i="77"/>
  <c r="AM74" i="77"/>
  <c r="AQ74" i="77"/>
  <c r="AU74" i="77"/>
  <c r="AY74" i="77"/>
  <c r="AZ74" i="77"/>
  <c r="AB75" i="77"/>
  <c r="AF75" i="77"/>
  <c r="AJ75" i="77"/>
  <c r="AN75" i="77"/>
  <c r="AR75" i="77"/>
  <c r="AV75" i="77"/>
  <c r="AE76" i="77"/>
  <c r="AI76" i="77"/>
  <c r="AM76" i="77"/>
  <c r="AW76" i="77"/>
  <c r="AC77" i="77"/>
  <c r="AG77" i="77"/>
  <c r="AK77" i="77"/>
  <c r="AO77" i="77"/>
  <c r="AS77" i="77"/>
  <c r="AW77" i="77"/>
  <c r="AB78" i="77"/>
  <c r="AF78" i="77"/>
  <c r="AJ78" i="77"/>
  <c r="AN78" i="77"/>
  <c r="AR78" i="77"/>
  <c r="AV78" i="77"/>
  <c r="Z49" i="77"/>
  <c r="AE49" i="77" s="1"/>
  <c r="AE79" i="77"/>
  <c r="AI79" i="77"/>
  <c r="AM79" i="77"/>
  <c r="AQ79" i="77"/>
  <c r="AU79" i="77"/>
  <c r="AZ79" i="77"/>
  <c r="AY79" i="77"/>
  <c r="Z51" i="77"/>
  <c r="AI51" i="77" s="1"/>
  <c r="AE81" i="77"/>
  <c r="AI81" i="77"/>
  <c r="AM81" i="77"/>
  <c r="AQ81" i="77"/>
  <c r="AU81" i="77"/>
  <c r="AZ81" i="77"/>
  <c r="AY81" i="77"/>
  <c r="AC83" i="77"/>
  <c r="AG83" i="77"/>
  <c r="AK83" i="77"/>
  <c r="AO83" i="77"/>
  <c r="AS83" i="77"/>
  <c r="AW83" i="77"/>
  <c r="AB22" i="76"/>
  <c r="AB38" i="76"/>
  <c r="AF22" i="76"/>
  <c r="AF38" i="76"/>
  <c r="AJ22" i="76"/>
  <c r="AJ38" i="76"/>
  <c r="AN22" i="76"/>
  <c r="AN38" i="76"/>
  <c r="AR22" i="76"/>
  <c r="AR38" i="76"/>
  <c r="AV22" i="76"/>
  <c r="AH40" i="76"/>
  <c r="AD73" i="77"/>
  <c r="AH73" i="77"/>
  <c r="AL73" i="77"/>
  <c r="AP73" i="77"/>
  <c r="Z58" i="77"/>
  <c r="AS58" i="77" s="1"/>
  <c r="AT73" i="77"/>
  <c r="AB74" i="77"/>
  <c r="AB44" i="77"/>
  <c r="AF74" i="77"/>
  <c r="AF44" i="77"/>
  <c r="AJ74" i="77"/>
  <c r="AJ44" i="77"/>
  <c r="AN74" i="77"/>
  <c r="AN44" i="77"/>
  <c r="AR74" i="77"/>
  <c r="AR44" i="77"/>
  <c r="AV74" i="77"/>
  <c r="AV44" i="77"/>
  <c r="AC75" i="77"/>
  <c r="AG75" i="77"/>
  <c r="AK75" i="77"/>
  <c r="AO75" i="77"/>
  <c r="AS75" i="77"/>
  <c r="AW75" i="77"/>
  <c r="AJ76" i="77"/>
  <c r="AN76" i="77"/>
  <c r="AX76" i="77"/>
  <c r="AD77" i="77"/>
  <c r="AH77" i="77"/>
  <c r="AL77" i="77"/>
  <c r="AP77" i="77"/>
  <c r="Z62" i="77"/>
  <c r="AW62" i="77" s="1"/>
  <c r="AT77" i="77"/>
  <c r="AX77" i="77"/>
  <c r="AC78" i="77"/>
  <c r="AG78" i="77"/>
  <c r="AK78" i="77"/>
  <c r="AO78" i="77"/>
  <c r="AS78" i="77"/>
  <c r="AW78" i="77"/>
  <c r="AB79" i="77"/>
  <c r="AF79" i="77"/>
  <c r="AJ79" i="77"/>
  <c r="AN79" i="77"/>
  <c r="AR79" i="77"/>
  <c r="AV79" i="77"/>
  <c r="AB81" i="77"/>
  <c r="AF81" i="77"/>
  <c r="AJ81" i="77"/>
  <c r="AN81" i="77"/>
  <c r="AR81" i="77"/>
  <c r="AV81" i="77"/>
  <c r="Z52" i="77"/>
  <c r="AQ52" i="77" s="1"/>
  <c r="AZ82" i="77"/>
  <c r="AD83" i="77"/>
  <c r="AH83" i="77"/>
  <c r="AL83" i="77"/>
  <c r="AP83" i="77"/>
  <c r="Z68" i="77"/>
  <c r="AS68" i="77" s="1"/>
  <c r="AT83" i="77"/>
  <c r="AX83" i="77"/>
  <c r="AP37" i="76"/>
  <c r="Z29" i="76"/>
  <c r="AZ29" i="76" s="1"/>
  <c r="AX37" i="76"/>
  <c r="AR31" i="76"/>
  <c r="AV31" i="76"/>
  <c r="AE40" i="76"/>
  <c r="AI40" i="76"/>
  <c r="AM40" i="76"/>
  <c r="AH9" i="76"/>
  <c r="AH16" i="76" s="1"/>
  <c r="AL9" i="76"/>
  <c r="AL16" i="76" s="1"/>
  <c r="Z43" i="77"/>
  <c r="AE43" i="77" s="1"/>
  <c r="AE39" i="77"/>
  <c r="AE73" i="77"/>
  <c r="AM39" i="77"/>
  <c r="AM73" i="77"/>
  <c r="AQ73" i="77"/>
  <c r="AQ58" i="77"/>
  <c r="AU73" i="77"/>
  <c r="AC74" i="77"/>
  <c r="AC44" i="77"/>
  <c r="AG74" i="77"/>
  <c r="AG44" i="77"/>
  <c r="AK74" i="77"/>
  <c r="AK44" i="77"/>
  <c r="AO74" i="77"/>
  <c r="AO44" i="77"/>
  <c r="AS74" i="77"/>
  <c r="AS44" i="77"/>
  <c r="AW74" i="77"/>
  <c r="AW44" i="77"/>
  <c r="AD75" i="77"/>
  <c r="AH75" i="77"/>
  <c r="AL75" i="77"/>
  <c r="Z60" i="77"/>
  <c r="AR60" i="77" s="1"/>
  <c r="AP75" i="77"/>
  <c r="AT75" i="77"/>
  <c r="AX75" i="77"/>
  <c r="AO76" i="77"/>
  <c r="Z47" i="77"/>
  <c r="AW47" i="77" s="1"/>
  <c r="AE77" i="77"/>
  <c r="AI77" i="77"/>
  <c r="AM77" i="77"/>
  <c r="AQ77" i="77"/>
  <c r="AU77" i="77"/>
  <c r="AZ77" i="77"/>
  <c r="AY77" i="77"/>
  <c r="AD78" i="77"/>
  <c r="AH78" i="77"/>
  <c r="AL78" i="77"/>
  <c r="AP78" i="77"/>
  <c r="Z63" i="77"/>
  <c r="AW63" i="77" s="1"/>
  <c r="AT78" i="77"/>
  <c r="AX78" i="77"/>
  <c r="AC79" i="77"/>
  <c r="AG79" i="77"/>
  <c r="AK79" i="77"/>
  <c r="AO79" i="77"/>
  <c r="AS79" i="77"/>
  <c r="AW79" i="77"/>
  <c r="AD80" i="77"/>
  <c r="AH80" i="77"/>
  <c r="AL80" i="77"/>
  <c r="AP80" i="77"/>
  <c r="Z65" i="77"/>
  <c r="AW65" i="77" s="1"/>
  <c r="AT80" i="77"/>
  <c r="AX80" i="77"/>
  <c r="AC81" i="77"/>
  <c r="AC51" i="77"/>
  <c r="AG81" i="77"/>
  <c r="AK81" i="77"/>
  <c r="AO81" i="77"/>
  <c r="AS81" i="77"/>
  <c r="AW81" i="77"/>
  <c r="AB82" i="77"/>
  <c r="AB52" i="77"/>
  <c r="AF82" i="77"/>
  <c r="AJ82" i="77"/>
  <c r="AN82" i="77"/>
  <c r="AR82" i="77"/>
  <c r="AR52" i="77"/>
  <c r="AV82" i="77"/>
  <c r="Z53" i="77"/>
  <c r="AD53" i="77" s="1"/>
  <c r="AE83" i="77"/>
  <c r="AI83" i="77"/>
  <c r="AM83" i="77"/>
  <c r="AQ83" i="77"/>
  <c r="AQ68" i="77"/>
  <c r="AU83" i="77"/>
  <c r="AU68" i="77"/>
  <c r="AZ83" i="77"/>
  <c r="AY83" i="77"/>
  <c r="AY68" i="77"/>
  <c r="AH22" i="76"/>
  <c r="AL22" i="76"/>
  <c r="Z30" i="76"/>
  <c r="AZ30" i="76" s="1"/>
  <c r="AP22" i="76"/>
  <c r="AX22" i="76"/>
  <c r="AC39" i="76"/>
  <c r="AG39" i="76"/>
  <c r="AO39" i="76"/>
  <c r="AS39" i="76"/>
  <c r="AS31" i="76"/>
  <c r="AW39" i="76"/>
  <c r="AW31" i="76"/>
  <c r="AJ40" i="76"/>
  <c r="AB73" i="77"/>
  <c r="AF73" i="77"/>
  <c r="AN73" i="77"/>
  <c r="AR73" i="77"/>
  <c r="AD44" i="77"/>
  <c r="AD74" i="77"/>
  <c r="AH74" i="77"/>
  <c r="AH44" i="77"/>
  <c r="AL44" i="77"/>
  <c r="AL74" i="77"/>
  <c r="AP74" i="77"/>
  <c r="AP44" i="77"/>
  <c r="Z59" i="77"/>
  <c r="AU59" i="77" s="1"/>
  <c r="AT44" i="77"/>
  <c r="AT74" i="77"/>
  <c r="AX74" i="77"/>
  <c r="AX44" i="77"/>
  <c r="Z45" i="77"/>
  <c r="AF45" i="77" s="1"/>
  <c r="AE75" i="77"/>
  <c r="AI75" i="77"/>
  <c r="AM75" i="77"/>
  <c r="AQ75" i="77"/>
  <c r="AQ60" i="77"/>
  <c r="AU75" i="77"/>
  <c r="AZ75" i="77"/>
  <c r="AY75" i="77"/>
  <c r="AH76" i="77"/>
  <c r="AB77" i="77"/>
  <c r="AB47" i="77"/>
  <c r="AF77" i="77"/>
  <c r="AJ77" i="77"/>
  <c r="AJ47" i="77"/>
  <c r="AN77" i="77"/>
  <c r="AR77" i="77"/>
  <c r="AV77" i="77"/>
  <c r="AV62" i="77"/>
  <c r="AV47" i="77"/>
  <c r="Z48" i="77"/>
  <c r="AR48" i="77" s="1"/>
  <c r="AE78" i="77"/>
  <c r="AI78" i="77"/>
  <c r="AI48" i="77"/>
  <c r="AM78" i="77"/>
  <c r="AQ78" i="77"/>
  <c r="AU78" i="77"/>
  <c r="AY78" i="77"/>
  <c r="AY63" i="77"/>
  <c r="AY48" i="77"/>
  <c r="AZ78" i="77"/>
  <c r="AD79" i="77"/>
  <c r="AH79" i="77"/>
  <c r="AL79" i="77"/>
  <c r="AP79" i="77"/>
  <c r="Z64" i="77"/>
  <c r="AU64" i="77" s="1"/>
  <c r="AP49" i="77"/>
  <c r="AT79" i="77"/>
  <c r="AX79" i="77"/>
  <c r="Z50" i="77"/>
  <c r="AC50" i="77" s="1"/>
  <c r="AE80" i="77"/>
  <c r="AI80" i="77"/>
  <c r="AM80" i="77"/>
  <c r="AQ80" i="77"/>
  <c r="AU80" i="77"/>
  <c r="AU65" i="77"/>
  <c r="AZ80" i="77"/>
  <c r="AY80" i="77"/>
  <c r="AD81" i="77"/>
  <c r="AH81" i="77"/>
  <c r="AL81" i="77"/>
  <c r="AP81" i="77"/>
  <c r="Z66" i="77"/>
  <c r="AU66" i="77" s="1"/>
  <c r="AT81" i="77"/>
  <c r="AX81" i="77"/>
  <c r="AC82" i="77"/>
  <c r="AG82" i="77"/>
  <c r="AK82" i="77"/>
  <c r="AO82" i="77"/>
  <c r="AS82" i="77"/>
  <c r="AW82" i="77"/>
  <c r="AB83" i="77"/>
  <c r="AF83" i="77"/>
  <c r="AJ83" i="77"/>
  <c r="AN83" i="77"/>
  <c r="AR83" i="77"/>
  <c r="AR68" i="77"/>
  <c r="AV83" i="77"/>
  <c r="AV68" i="77"/>
  <c r="AI15" i="77"/>
  <c r="AI5" i="76" s="1"/>
  <c r="AM15" i="77"/>
  <c r="AM5" i="76" s="1"/>
  <c r="AQ15" i="77"/>
  <c r="AQ5" i="76" s="1"/>
  <c r="AU15" i="77"/>
  <c r="AU5" i="76" s="1"/>
  <c r="AY15" i="77"/>
  <c r="AY5" i="76" s="1"/>
  <c r="AA19" i="77"/>
  <c r="AA7" i="76" s="1"/>
  <c r="AE19" i="77"/>
  <c r="AE7" i="76" s="1"/>
  <c r="AI19" i="77"/>
  <c r="AI7" i="76" s="1"/>
  <c r="AM19" i="77"/>
  <c r="AM7" i="76" s="1"/>
  <c r="AN39" i="76" s="1"/>
  <c r="AQ19" i="77"/>
  <c r="AQ7" i="76" s="1"/>
  <c r="AU19" i="77"/>
  <c r="AU7" i="76" s="1"/>
  <c r="AY19" i="77"/>
  <c r="AY7" i="76" s="1"/>
  <c r="AB35" i="77"/>
  <c r="AB39" i="77" s="1"/>
  <c r="AF35" i="77"/>
  <c r="AJ35" i="77"/>
  <c r="AN35" i="77"/>
  <c r="AO80" i="77" s="1"/>
  <c r="AR35" i="77"/>
  <c r="AV35" i="77"/>
  <c r="AW80" i="77" s="1"/>
  <c r="AD37" i="77"/>
  <c r="AH37" i="77"/>
  <c r="AL37" i="77"/>
  <c r="AM82" i="77" s="1"/>
  <c r="AP37" i="77"/>
  <c r="AT37" i="77"/>
  <c r="AX37" i="77"/>
  <c r="AX39" i="77" s="1"/>
  <c r="BC34" i="100"/>
  <c r="BB34" i="100"/>
  <c r="AB15" i="77"/>
  <c r="AB5" i="76" s="1"/>
  <c r="AF15" i="77"/>
  <c r="AF5" i="76" s="1"/>
  <c r="AJ15" i="77"/>
  <c r="AJ5" i="76" s="1"/>
  <c r="AN15" i="77"/>
  <c r="AN5" i="76" s="1"/>
  <c r="AR15" i="77"/>
  <c r="AR5" i="76" s="1"/>
  <c r="AV15" i="77"/>
  <c r="AV5" i="76" s="1"/>
  <c r="AG71" i="100"/>
  <c r="AG38" i="100"/>
  <c r="AK71" i="100"/>
  <c r="AK38" i="100"/>
  <c r="AO71" i="100"/>
  <c r="AO38" i="100"/>
  <c r="AS71" i="100"/>
  <c r="AS38" i="100"/>
  <c r="AW71" i="100"/>
  <c r="AW38" i="100"/>
  <c r="AS44" i="100"/>
  <c r="AW44" i="100"/>
  <c r="AD89" i="100"/>
  <c r="AD56" i="100"/>
  <c r="AH89" i="100"/>
  <c r="AH56" i="100"/>
  <c r="AL89" i="100"/>
  <c r="AL56" i="100"/>
  <c r="AP122" i="100"/>
  <c r="Z122" i="100"/>
  <c r="AP89" i="100"/>
  <c r="AP56" i="100"/>
  <c r="AX122" i="100"/>
  <c r="AX89" i="100"/>
  <c r="AX56" i="100"/>
  <c r="AA89" i="100"/>
  <c r="AA56" i="100"/>
  <c r="AI155" i="100"/>
  <c r="AI89" i="100"/>
  <c r="AI56" i="100"/>
  <c r="AM155" i="100"/>
  <c r="AM89" i="100"/>
  <c r="AM56" i="100"/>
  <c r="AQ155" i="100"/>
  <c r="AQ122" i="100"/>
  <c r="AQ89" i="100"/>
  <c r="AQ56" i="100"/>
  <c r="AU122" i="100"/>
  <c r="AU89" i="100"/>
  <c r="AU56" i="100"/>
  <c r="AY155" i="100"/>
  <c r="AY89" i="100"/>
  <c r="AY122" i="100"/>
  <c r="AY56" i="100"/>
  <c r="AI34" i="100"/>
  <c r="AY34" i="100"/>
  <c r="AC96" i="100"/>
  <c r="AC63" i="100"/>
  <c r="AG96" i="100"/>
  <c r="AG63" i="100"/>
  <c r="AK96" i="100"/>
  <c r="AK63" i="100"/>
  <c r="AO96" i="100"/>
  <c r="AO63" i="100"/>
  <c r="AS129" i="100"/>
  <c r="AS96" i="100"/>
  <c r="AS63" i="100"/>
  <c r="AW129" i="100"/>
  <c r="AW96" i="100"/>
  <c r="AW63" i="100"/>
  <c r="AD162" i="100"/>
  <c r="AD96" i="100"/>
  <c r="AD63" i="100"/>
  <c r="AH162" i="100"/>
  <c r="AH96" i="100"/>
  <c r="AH63" i="100"/>
  <c r="AL162" i="100"/>
  <c r="AL96" i="100"/>
  <c r="AL63" i="100"/>
  <c r="AP162" i="100"/>
  <c r="AP129" i="100"/>
  <c r="Z129" i="100"/>
  <c r="AP96" i="100"/>
  <c r="AP63" i="100"/>
  <c r="AT129" i="100"/>
  <c r="AX162" i="100"/>
  <c r="AX129" i="100"/>
  <c r="AX96" i="100"/>
  <c r="AX63" i="100"/>
  <c r="AB5" i="100"/>
  <c r="AB47" i="100" s="1"/>
  <c r="AF5" i="100"/>
  <c r="AF42" i="100" s="1"/>
  <c r="AJ5" i="100"/>
  <c r="AJ45" i="100" s="1"/>
  <c r="AN5" i="100"/>
  <c r="AR5" i="100"/>
  <c r="AR40" i="100" s="1"/>
  <c r="AV5" i="100"/>
  <c r="AV40" i="100" s="1"/>
  <c r="AC138" i="100"/>
  <c r="AC72" i="100"/>
  <c r="AG138" i="100"/>
  <c r="AG72" i="100"/>
  <c r="AK138" i="100"/>
  <c r="AK72" i="100"/>
  <c r="AO138" i="100"/>
  <c r="AO72" i="100"/>
  <c r="AS138" i="100"/>
  <c r="AS72" i="100"/>
  <c r="AS105" i="100"/>
  <c r="AW105" i="100"/>
  <c r="AW138" i="100"/>
  <c r="AW72" i="100"/>
  <c r="AD139" i="100"/>
  <c r="AD73" i="100"/>
  <c r="AH139" i="100"/>
  <c r="AH73" i="100"/>
  <c r="AL139" i="100"/>
  <c r="AL73" i="100"/>
  <c r="AP106" i="100"/>
  <c r="AP139" i="100"/>
  <c r="Z106" i="100"/>
  <c r="AP73" i="100"/>
  <c r="AT106" i="100"/>
  <c r="AT139" i="100"/>
  <c r="AT73" i="100"/>
  <c r="AX106" i="100"/>
  <c r="AX139" i="100"/>
  <c r="AX73" i="100"/>
  <c r="AB140" i="100"/>
  <c r="AA41" i="100"/>
  <c r="AF140" i="100"/>
  <c r="AE41" i="100"/>
  <c r="AJ140" i="100"/>
  <c r="AI41" i="100"/>
  <c r="AN140" i="100"/>
  <c r="AM41" i="100"/>
  <c r="AR140" i="100"/>
  <c r="AV140" i="100"/>
  <c r="AU41" i="100"/>
  <c r="AY140" i="100"/>
  <c r="AY41" i="100"/>
  <c r="AC141" i="100"/>
  <c r="AB141" i="100"/>
  <c r="AB75" i="100"/>
  <c r="AF141" i="100"/>
  <c r="AF75" i="100"/>
  <c r="AJ141" i="100"/>
  <c r="AJ75" i="100"/>
  <c r="AN141" i="100"/>
  <c r="AN75" i="100"/>
  <c r="AN42" i="100"/>
  <c r="AR141" i="100"/>
  <c r="AR108" i="100"/>
  <c r="AR75" i="100"/>
  <c r="AV141" i="100"/>
  <c r="AV108" i="100"/>
  <c r="AV75" i="100"/>
  <c r="AV42" i="100"/>
  <c r="AC76" i="100"/>
  <c r="AG142" i="100"/>
  <c r="AG76" i="100"/>
  <c r="AG43" i="100"/>
  <c r="AK142" i="100"/>
  <c r="AK76" i="100"/>
  <c r="AK43" i="100"/>
  <c r="AO142" i="100"/>
  <c r="AO76" i="100"/>
  <c r="AO43" i="100"/>
  <c r="AS142" i="100"/>
  <c r="AS109" i="100"/>
  <c r="AS76" i="100"/>
  <c r="AS43" i="100"/>
  <c r="AW142" i="100"/>
  <c r="AW109" i="100"/>
  <c r="AW76" i="100"/>
  <c r="AW43" i="100"/>
  <c r="AD143" i="100"/>
  <c r="AH143" i="100"/>
  <c r="AL143" i="100"/>
  <c r="AP143" i="100"/>
  <c r="AP110" i="100"/>
  <c r="Z110" i="100"/>
  <c r="AT143" i="100"/>
  <c r="AT110" i="100"/>
  <c r="AX143" i="100"/>
  <c r="AX110" i="100"/>
  <c r="AA78" i="100"/>
  <c r="AA45" i="100"/>
  <c r="AE144" i="100"/>
  <c r="AE78" i="100"/>
  <c r="AE45" i="100"/>
  <c r="AI144" i="100"/>
  <c r="AI78" i="100"/>
  <c r="AI45" i="100"/>
  <c r="AM144" i="100"/>
  <c r="AM78" i="100"/>
  <c r="AM45" i="100"/>
  <c r="AQ144" i="100"/>
  <c r="AQ111" i="100"/>
  <c r="AQ78" i="100"/>
  <c r="AU144" i="100"/>
  <c r="AU111" i="100"/>
  <c r="AU78" i="100"/>
  <c r="AU45" i="100"/>
  <c r="AY144" i="100"/>
  <c r="AY111" i="100"/>
  <c r="AY78" i="100"/>
  <c r="AY45" i="100"/>
  <c r="AC145" i="100"/>
  <c r="AG145" i="100"/>
  <c r="AJ145" i="100"/>
  <c r="AJ46" i="100"/>
  <c r="AN145" i="100"/>
  <c r="AN46" i="100"/>
  <c r="AR112" i="100"/>
  <c r="AR145" i="100"/>
  <c r="AV112" i="100"/>
  <c r="AV145" i="100"/>
  <c r="AV46" i="100"/>
  <c r="AD146" i="100"/>
  <c r="AG146" i="100"/>
  <c r="AG47" i="100"/>
  <c r="AK146" i="100"/>
  <c r="AK47" i="100"/>
  <c r="AO146" i="100"/>
  <c r="AO47" i="100"/>
  <c r="AS146" i="100"/>
  <c r="AS113" i="100"/>
  <c r="AS47" i="100"/>
  <c r="AW146" i="100"/>
  <c r="AW113" i="100"/>
  <c r="AW47" i="100"/>
  <c r="AE147" i="100"/>
  <c r="AI147" i="100"/>
  <c r="AM147" i="100"/>
  <c r="AP147" i="100"/>
  <c r="AP114" i="100"/>
  <c r="Z114" i="100"/>
  <c r="AT147" i="100"/>
  <c r="AT114" i="100"/>
  <c r="AX147" i="100"/>
  <c r="AX114" i="100"/>
  <c r="AA82" i="100"/>
  <c r="AA49" i="100"/>
  <c r="AE148" i="100"/>
  <c r="AE82" i="100"/>
  <c r="AE49" i="100"/>
  <c r="AI148" i="100"/>
  <c r="AI82" i="100"/>
  <c r="AI49" i="100"/>
  <c r="AM148" i="100"/>
  <c r="AM82" i="100"/>
  <c r="AM49" i="100"/>
  <c r="AU148" i="100"/>
  <c r="AU115" i="100"/>
  <c r="AU82" i="100"/>
  <c r="AU49" i="100"/>
  <c r="AY115" i="100"/>
  <c r="AY82" i="100"/>
  <c r="AY49" i="100"/>
  <c r="AB149" i="100"/>
  <c r="AB83" i="100"/>
  <c r="AB50" i="100"/>
  <c r="AF149" i="100"/>
  <c r="AF83" i="100"/>
  <c r="AF50" i="100"/>
  <c r="AJ149" i="100"/>
  <c r="AJ83" i="100"/>
  <c r="AJ50" i="100"/>
  <c r="AN149" i="100"/>
  <c r="AN83" i="100"/>
  <c r="AN50" i="100"/>
  <c r="AR149" i="100"/>
  <c r="AR116" i="100"/>
  <c r="AR83" i="100"/>
  <c r="AR50" i="100"/>
  <c r="AV149" i="100"/>
  <c r="AV116" i="100"/>
  <c r="AV83" i="100"/>
  <c r="AV50" i="100"/>
  <c r="AC150" i="100"/>
  <c r="AC84" i="100"/>
  <c r="AC51" i="100"/>
  <c r="AG150" i="100"/>
  <c r="AG84" i="100"/>
  <c r="AG51" i="100"/>
  <c r="AK150" i="100"/>
  <c r="AK84" i="100"/>
  <c r="AK51" i="100"/>
  <c r="AO150" i="100"/>
  <c r="AO84" i="100"/>
  <c r="AO51" i="100"/>
  <c r="AS117" i="100"/>
  <c r="AS150" i="100"/>
  <c r="AS84" i="100"/>
  <c r="AW117" i="100"/>
  <c r="AW150" i="100"/>
  <c r="AW84" i="100"/>
  <c r="AW51" i="100"/>
  <c r="AD151" i="100"/>
  <c r="AD85" i="100"/>
  <c r="AD52" i="100"/>
  <c r="AH151" i="100"/>
  <c r="AH85" i="100"/>
  <c r="AH52" i="100"/>
  <c r="AL151" i="100"/>
  <c r="AL85" i="100"/>
  <c r="AL52" i="100"/>
  <c r="AP151" i="100"/>
  <c r="AP118" i="100"/>
  <c r="Z118" i="100"/>
  <c r="AP85" i="100"/>
  <c r="AP52" i="100"/>
  <c r="AT151" i="100"/>
  <c r="AT118" i="100"/>
  <c r="AT85" i="100"/>
  <c r="AT52" i="100"/>
  <c r="AX151" i="100"/>
  <c r="AX118" i="100"/>
  <c r="AX85" i="100"/>
  <c r="AA86" i="100"/>
  <c r="AA53" i="100"/>
  <c r="AE152" i="100"/>
  <c r="AE86" i="100"/>
  <c r="AE53" i="100"/>
  <c r="AI152" i="100"/>
  <c r="AI86" i="100"/>
  <c r="AI53" i="100"/>
  <c r="AM152" i="100"/>
  <c r="AM86" i="100"/>
  <c r="AM53" i="100"/>
  <c r="AQ152" i="100"/>
  <c r="AQ119" i="100"/>
  <c r="AQ86" i="100"/>
  <c r="AU152" i="100"/>
  <c r="AU119" i="100"/>
  <c r="AU86" i="100"/>
  <c r="AU53" i="100"/>
  <c r="AY152" i="100"/>
  <c r="AY119" i="100"/>
  <c r="AY86" i="100"/>
  <c r="AY53" i="100"/>
  <c r="AB153" i="100"/>
  <c r="AB87" i="100"/>
  <c r="AB54" i="100"/>
  <c r="AF153" i="100"/>
  <c r="AF87" i="100"/>
  <c r="AF54" i="100"/>
  <c r="AJ153" i="100"/>
  <c r="AJ87" i="100"/>
  <c r="AJ54" i="100"/>
  <c r="AN153" i="100"/>
  <c r="AN87" i="100"/>
  <c r="AN54" i="100"/>
  <c r="AR153" i="100"/>
  <c r="AR120" i="100"/>
  <c r="AR87" i="100"/>
  <c r="AR54" i="100"/>
  <c r="AV153" i="100"/>
  <c r="AV120" i="100"/>
  <c r="AV87" i="100"/>
  <c r="AV54" i="100"/>
  <c r="AD154" i="100"/>
  <c r="AC55" i="100"/>
  <c r="AH154" i="100"/>
  <c r="AG55" i="100"/>
  <c r="AL154" i="100"/>
  <c r="AK55" i="100"/>
  <c r="AP154" i="100"/>
  <c r="AO55" i="100"/>
  <c r="AT154" i="100"/>
  <c r="AS121" i="100"/>
  <c r="AX154" i="100"/>
  <c r="AW121" i="100"/>
  <c r="AW55" i="100"/>
  <c r="AA90" i="100"/>
  <c r="AA57" i="100"/>
  <c r="AE156" i="100"/>
  <c r="AE90" i="100"/>
  <c r="AI156" i="100"/>
  <c r="AI90" i="100"/>
  <c r="AI57" i="100"/>
  <c r="AM156" i="100"/>
  <c r="AM90" i="100"/>
  <c r="AM57" i="100"/>
  <c r="AQ156" i="100"/>
  <c r="AQ123" i="100"/>
  <c r="AQ90" i="100"/>
  <c r="AQ57" i="100"/>
  <c r="AU156" i="100"/>
  <c r="AU123" i="100"/>
  <c r="AU90" i="100"/>
  <c r="AU57" i="100"/>
  <c r="AY156" i="100"/>
  <c r="AY123" i="100"/>
  <c r="AY90" i="100"/>
  <c r="AY57" i="100"/>
  <c r="AB157" i="100"/>
  <c r="AB91" i="100"/>
  <c r="AF157" i="100"/>
  <c r="AF91" i="100"/>
  <c r="AF58" i="100"/>
  <c r="AJ157" i="100"/>
  <c r="AJ91" i="100"/>
  <c r="AJ58" i="100"/>
  <c r="AN157" i="100"/>
  <c r="AN91" i="100"/>
  <c r="AN58" i="100"/>
  <c r="AR157" i="100"/>
  <c r="AR124" i="100"/>
  <c r="AR91" i="100"/>
  <c r="AR58" i="100"/>
  <c r="AV157" i="100"/>
  <c r="AV124" i="100"/>
  <c r="AV91" i="100"/>
  <c r="AV58" i="100"/>
  <c r="AC158" i="100"/>
  <c r="AC92" i="100"/>
  <c r="AG158" i="100"/>
  <c r="AG92" i="100"/>
  <c r="AK158" i="100"/>
  <c r="AK92" i="100"/>
  <c r="AO158" i="100"/>
  <c r="AO92" i="100"/>
  <c r="AS158" i="100"/>
  <c r="AS125" i="100"/>
  <c r="AS92" i="100"/>
  <c r="AW158" i="100"/>
  <c r="AW125" i="100"/>
  <c r="AW92" i="100"/>
  <c r="AD159" i="100"/>
  <c r="AD93" i="100"/>
  <c r="AD60" i="100"/>
  <c r="AH159" i="100"/>
  <c r="AH93" i="100"/>
  <c r="AH60" i="100"/>
  <c r="AL159" i="100"/>
  <c r="AL93" i="100"/>
  <c r="AL60" i="100"/>
  <c r="AP159" i="100"/>
  <c r="AP126" i="100"/>
  <c r="Z126" i="100"/>
  <c r="AP93" i="100"/>
  <c r="AP60" i="100"/>
  <c r="AT159" i="100"/>
  <c r="AT126" i="100"/>
  <c r="AT93" i="100"/>
  <c r="AX159" i="100"/>
  <c r="AX126" i="100"/>
  <c r="AX93" i="100"/>
  <c r="AX60" i="100"/>
  <c r="AA94" i="100"/>
  <c r="AA61" i="100"/>
  <c r="AE160" i="100"/>
  <c r="AE94" i="100"/>
  <c r="AE61" i="100"/>
  <c r="AI160" i="100"/>
  <c r="AI94" i="100"/>
  <c r="AI61" i="100"/>
  <c r="AM160" i="100"/>
  <c r="AM94" i="100"/>
  <c r="AM61" i="100"/>
  <c r="AQ160" i="100"/>
  <c r="AQ127" i="100"/>
  <c r="AQ94" i="100"/>
  <c r="AQ61" i="100"/>
  <c r="AU160" i="100"/>
  <c r="AU127" i="100"/>
  <c r="AU94" i="100"/>
  <c r="AU61" i="100"/>
  <c r="AY160" i="100"/>
  <c r="AY127" i="100"/>
  <c r="AY94" i="100"/>
  <c r="AY61" i="100"/>
  <c r="AB161" i="100"/>
  <c r="AB95" i="100"/>
  <c r="AF161" i="100"/>
  <c r="AF95" i="100"/>
  <c r="AF62" i="100"/>
  <c r="AJ161" i="100"/>
  <c r="AJ95" i="100"/>
  <c r="AJ62" i="100"/>
  <c r="AN161" i="100"/>
  <c r="AN95" i="100"/>
  <c r="AN62" i="100"/>
  <c r="AR161" i="100"/>
  <c r="AR128" i="100"/>
  <c r="AR95" i="100"/>
  <c r="AR62" i="100"/>
  <c r="AV161" i="100"/>
  <c r="AV128" i="100"/>
  <c r="AV95" i="100"/>
  <c r="AV62" i="100"/>
  <c r="AD163" i="100"/>
  <c r="AD97" i="100"/>
  <c r="AD64" i="100"/>
  <c r="AH163" i="100"/>
  <c r="AH97" i="100"/>
  <c r="AH64" i="100"/>
  <c r="AL163" i="100"/>
  <c r="AL97" i="100"/>
  <c r="AL64" i="100"/>
  <c r="AP163" i="100"/>
  <c r="AP130" i="100"/>
  <c r="Z130" i="100"/>
  <c r="AP97" i="100"/>
  <c r="AP64" i="100"/>
  <c r="AT163" i="100"/>
  <c r="AT130" i="100"/>
  <c r="AT97" i="100"/>
  <c r="AT64" i="100"/>
  <c r="AX163" i="100"/>
  <c r="AX130" i="100"/>
  <c r="AX97" i="100"/>
  <c r="AX64" i="100"/>
  <c r="AA98" i="100"/>
  <c r="AA65" i="100"/>
  <c r="AE164" i="100"/>
  <c r="AE98" i="100"/>
  <c r="AE65" i="100"/>
  <c r="AI164" i="100"/>
  <c r="AI98" i="100"/>
  <c r="AI65" i="100"/>
  <c r="AM164" i="100"/>
  <c r="AM98" i="100"/>
  <c r="AQ164" i="100"/>
  <c r="AQ131" i="100"/>
  <c r="AQ98" i="100"/>
  <c r="AQ65" i="100"/>
  <c r="AU164" i="100"/>
  <c r="AU131" i="100"/>
  <c r="AU98" i="100"/>
  <c r="AU65" i="100"/>
  <c r="AY164" i="100"/>
  <c r="AY131" i="100"/>
  <c r="AY98" i="100"/>
  <c r="AY65" i="100"/>
  <c r="AB165" i="100"/>
  <c r="AB99" i="100"/>
  <c r="AF165" i="100"/>
  <c r="AF99" i="100"/>
  <c r="AJ165" i="100"/>
  <c r="AJ99" i="100"/>
  <c r="AN165" i="100"/>
  <c r="AN99" i="100"/>
  <c r="AR165" i="100"/>
  <c r="AR132" i="100"/>
  <c r="AR99" i="100"/>
  <c r="AV165" i="100"/>
  <c r="AV132" i="100"/>
  <c r="AV99" i="100"/>
  <c r="AA38" i="100"/>
  <c r="AE38" i="100"/>
  <c r="AI38" i="100"/>
  <c r="AM38" i="100"/>
  <c r="AU38" i="100"/>
  <c r="AY38" i="100"/>
  <c r="AG40" i="100"/>
  <c r="AK40" i="100"/>
  <c r="AO40" i="100"/>
  <c r="AW40" i="100"/>
  <c r="AN41" i="100"/>
  <c r="AA46" i="100"/>
  <c r="AC5" i="100"/>
  <c r="AC42" i="100" s="1"/>
  <c r="AD138" i="100"/>
  <c r="AD72" i="100"/>
  <c r="AH138" i="100"/>
  <c r="AH72" i="100"/>
  <c r="AL138" i="100"/>
  <c r="AL72" i="100"/>
  <c r="AP138" i="100"/>
  <c r="AP72" i="100"/>
  <c r="AP105" i="100"/>
  <c r="Z105" i="100"/>
  <c r="AT138" i="100"/>
  <c r="AT72" i="100"/>
  <c r="AT105" i="100"/>
  <c r="AX138" i="100"/>
  <c r="AX105" i="100"/>
  <c r="AX72" i="100"/>
  <c r="AE139" i="100"/>
  <c r="AE73" i="100"/>
  <c r="AI139" i="100"/>
  <c r="AI73" i="100"/>
  <c r="AM139" i="100"/>
  <c r="AM73" i="100"/>
  <c r="AQ139" i="100"/>
  <c r="AQ106" i="100"/>
  <c r="AQ73" i="100"/>
  <c r="AU139" i="100"/>
  <c r="AU106" i="100"/>
  <c r="AU73" i="100"/>
  <c r="AU40" i="100"/>
  <c r="AY139" i="100"/>
  <c r="AY106" i="100"/>
  <c r="AY73" i="100"/>
  <c r="AY40" i="100"/>
  <c r="AC75" i="100"/>
  <c r="AG141" i="100"/>
  <c r="AG42" i="100"/>
  <c r="AG75" i="100"/>
  <c r="AK141" i="100"/>
  <c r="AK75" i="100"/>
  <c r="AK42" i="100"/>
  <c r="AO141" i="100"/>
  <c r="AO42" i="100"/>
  <c r="AO75" i="100"/>
  <c r="AS141" i="100"/>
  <c r="AS108" i="100"/>
  <c r="AS42" i="100"/>
  <c r="AS75" i="100"/>
  <c r="AW141" i="100"/>
  <c r="AW75" i="100"/>
  <c r="AW108" i="100"/>
  <c r="AW42" i="100"/>
  <c r="AD142" i="100"/>
  <c r="AD76" i="100"/>
  <c r="AH142" i="100"/>
  <c r="AH76" i="100"/>
  <c r="AL142" i="100"/>
  <c r="AL76" i="100"/>
  <c r="Z109" i="100"/>
  <c r="AP142" i="100"/>
  <c r="AP109" i="100"/>
  <c r="AP76" i="100"/>
  <c r="AT142" i="100"/>
  <c r="AT109" i="100"/>
  <c r="AT76" i="100"/>
  <c r="AX142" i="100"/>
  <c r="AX76" i="100"/>
  <c r="AX109" i="100"/>
  <c r="AB143" i="100"/>
  <c r="AA44" i="100"/>
  <c r="AE143" i="100"/>
  <c r="AE44" i="100"/>
  <c r="AI143" i="100"/>
  <c r="AI44" i="100"/>
  <c r="AM143" i="100"/>
  <c r="AM44" i="100"/>
  <c r="AQ143" i="100"/>
  <c r="AQ110" i="100"/>
  <c r="AU143" i="100"/>
  <c r="AU110" i="100"/>
  <c r="AU44" i="100"/>
  <c r="AY143" i="100"/>
  <c r="AY110" i="100"/>
  <c r="AY44" i="100"/>
  <c r="AC144" i="100"/>
  <c r="AB144" i="100"/>
  <c r="AB78" i="100"/>
  <c r="AF144" i="100"/>
  <c r="AF78" i="100"/>
  <c r="AJ144" i="100"/>
  <c r="AJ78" i="100"/>
  <c r="AN144" i="100"/>
  <c r="AN78" i="100"/>
  <c r="AR144" i="100"/>
  <c r="AR111" i="100"/>
  <c r="AR78" i="100"/>
  <c r="AV144" i="100"/>
  <c r="AV111" i="100"/>
  <c r="AV78" i="100"/>
  <c r="AD145" i="100"/>
  <c r="AH145" i="100"/>
  <c r="AG46" i="100"/>
  <c r="AK145" i="100"/>
  <c r="AK46" i="100"/>
  <c r="AO145" i="100"/>
  <c r="AO46" i="100"/>
  <c r="AS145" i="100"/>
  <c r="AS112" i="100"/>
  <c r="AS46" i="100"/>
  <c r="AW145" i="100"/>
  <c r="AW112" i="100"/>
  <c r="AW46" i="100"/>
  <c r="AP146" i="100"/>
  <c r="Z113" i="100"/>
  <c r="AP113" i="100"/>
  <c r="AT146" i="100"/>
  <c r="AT113" i="100"/>
  <c r="AX146" i="100"/>
  <c r="AX113" i="100"/>
  <c r="AB147" i="100"/>
  <c r="AA48" i="100"/>
  <c r="AF147" i="100"/>
  <c r="AE48" i="100"/>
  <c r="AJ147" i="100"/>
  <c r="AI48" i="100"/>
  <c r="AN147" i="100"/>
  <c r="AM48" i="100"/>
  <c r="AQ147" i="100"/>
  <c r="AQ114" i="100"/>
  <c r="AU147" i="100"/>
  <c r="AU114" i="100"/>
  <c r="AU48" i="100"/>
  <c r="AY147" i="100"/>
  <c r="AY114" i="100"/>
  <c r="AY48" i="100"/>
  <c r="AB148" i="100"/>
  <c r="AB82" i="100"/>
  <c r="AB49" i="100"/>
  <c r="AF148" i="100"/>
  <c r="AF82" i="100"/>
  <c r="AF49" i="100"/>
  <c r="AJ148" i="100"/>
  <c r="AJ82" i="100"/>
  <c r="AJ49" i="100"/>
  <c r="AN148" i="100"/>
  <c r="AN82" i="100"/>
  <c r="AN49" i="100"/>
  <c r="AR115" i="100"/>
  <c r="AR82" i="100"/>
  <c r="AR49" i="100"/>
  <c r="AV148" i="100"/>
  <c r="AV82" i="100"/>
  <c r="AV115" i="100"/>
  <c r="AV49" i="100"/>
  <c r="AC149" i="100"/>
  <c r="AC83" i="100"/>
  <c r="AC50" i="100"/>
  <c r="AG149" i="100"/>
  <c r="AG83" i="100"/>
  <c r="AG50" i="100"/>
  <c r="AK149" i="100"/>
  <c r="AK83" i="100"/>
  <c r="AK50" i="100"/>
  <c r="AO149" i="100"/>
  <c r="AO83" i="100"/>
  <c r="AO50" i="100"/>
  <c r="AS149" i="100"/>
  <c r="AS83" i="100"/>
  <c r="AS116" i="100"/>
  <c r="AW149" i="100"/>
  <c r="AW116" i="100"/>
  <c r="AW83" i="100"/>
  <c r="AW50" i="100"/>
  <c r="AD150" i="100"/>
  <c r="AD84" i="100"/>
  <c r="AD51" i="100"/>
  <c r="AH150" i="100"/>
  <c r="AH84" i="100"/>
  <c r="AH51" i="100"/>
  <c r="AL150" i="100"/>
  <c r="AL84" i="100"/>
  <c r="AL51" i="100"/>
  <c r="AP150" i="100"/>
  <c r="Z117" i="100"/>
  <c r="AP84" i="100"/>
  <c r="AP117" i="100"/>
  <c r="AP51" i="100"/>
  <c r="AT150" i="100"/>
  <c r="AT117" i="100"/>
  <c r="AT84" i="100"/>
  <c r="AT51" i="100"/>
  <c r="AX150" i="100"/>
  <c r="AX117" i="100"/>
  <c r="AX84" i="100"/>
  <c r="AA85" i="100"/>
  <c r="AA52" i="100"/>
  <c r="AE151" i="100"/>
  <c r="AE85" i="100"/>
  <c r="AE52" i="100"/>
  <c r="AI151" i="100"/>
  <c r="AI85" i="100"/>
  <c r="AI52" i="100"/>
  <c r="AM151" i="100"/>
  <c r="AM85" i="100"/>
  <c r="AM52" i="100"/>
  <c r="AQ151" i="100"/>
  <c r="AQ118" i="100"/>
  <c r="AQ85" i="100"/>
  <c r="AU151" i="100"/>
  <c r="AU85" i="100"/>
  <c r="AU118" i="100"/>
  <c r="AU52" i="100"/>
  <c r="AY151" i="100"/>
  <c r="AY85" i="100"/>
  <c r="AY118" i="100"/>
  <c r="AY52" i="100"/>
  <c r="AB152" i="100"/>
  <c r="AB86" i="100"/>
  <c r="AB53" i="100"/>
  <c r="AF152" i="100"/>
  <c r="AF86" i="100"/>
  <c r="AF53" i="100"/>
  <c r="AJ152" i="100"/>
  <c r="AJ86" i="100"/>
  <c r="AJ53" i="100"/>
  <c r="AN152" i="100"/>
  <c r="AN86" i="100"/>
  <c r="AN53" i="100"/>
  <c r="AR152" i="100"/>
  <c r="AR119" i="100"/>
  <c r="AR86" i="100"/>
  <c r="AR53" i="100"/>
  <c r="AV152" i="100"/>
  <c r="AV119" i="100"/>
  <c r="AV86" i="100"/>
  <c r="AV53" i="100"/>
  <c r="AC153" i="100"/>
  <c r="AC87" i="100"/>
  <c r="AC54" i="100"/>
  <c r="AG153" i="100"/>
  <c r="AG87" i="100"/>
  <c r="AG54" i="100"/>
  <c r="AK153" i="100"/>
  <c r="AK87" i="100"/>
  <c r="AK54" i="100"/>
  <c r="AO153" i="100"/>
  <c r="AO87" i="100"/>
  <c r="AO54" i="100"/>
  <c r="AS153" i="100"/>
  <c r="AS87" i="100"/>
  <c r="AS120" i="100"/>
  <c r="AS54" i="100"/>
  <c r="AW153" i="100"/>
  <c r="AW87" i="100"/>
  <c r="AW120" i="100"/>
  <c r="AW54" i="100"/>
  <c r="AE154" i="100"/>
  <c r="AD55" i="100"/>
  <c r="AI154" i="100"/>
  <c r="AH55" i="100"/>
  <c r="AM154" i="100"/>
  <c r="AL55" i="100"/>
  <c r="AQ154" i="100"/>
  <c r="Z121" i="100"/>
  <c r="AP121" i="100"/>
  <c r="AP55" i="100"/>
  <c r="AU154" i="100"/>
  <c r="AT121" i="100"/>
  <c r="AT55" i="100"/>
  <c r="AY154" i="100"/>
  <c r="AX121" i="100"/>
  <c r="AB156" i="100"/>
  <c r="AB90" i="100"/>
  <c r="AF156" i="100"/>
  <c r="AF90" i="100"/>
  <c r="AF57" i="100"/>
  <c r="AJ156" i="100"/>
  <c r="AJ90" i="100"/>
  <c r="AJ57" i="100"/>
  <c r="AN156" i="100"/>
  <c r="AN90" i="100"/>
  <c r="AN57" i="100"/>
  <c r="AR156" i="100"/>
  <c r="AR123" i="100"/>
  <c r="AR90" i="100"/>
  <c r="AR57" i="100"/>
  <c r="AV156" i="100"/>
  <c r="AV123" i="100"/>
  <c r="AV90" i="100"/>
  <c r="AV57" i="100"/>
  <c r="AC157" i="100"/>
  <c r="AC91" i="100"/>
  <c r="AG157" i="100"/>
  <c r="AG91" i="100"/>
  <c r="AK157" i="100"/>
  <c r="AK91" i="100"/>
  <c r="AO157" i="100"/>
  <c r="AO91" i="100"/>
  <c r="AS157" i="100"/>
  <c r="AS124" i="100"/>
  <c r="AS91" i="100"/>
  <c r="AW157" i="100"/>
  <c r="AW124" i="100"/>
  <c r="AW91" i="100"/>
  <c r="AD158" i="100"/>
  <c r="AD92" i="100"/>
  <c r="AD59" i="100"/>
  <c r="AH158" i="100"/>
  <c r="AH92" i="100"/>
  <c r="AH59" i="100"/>
  <c r="AL158" i="100"/>
  <c r="AL92" i="100"/>
  <c r="AL59" i="100"/>
  <c r="AP158" i="100"/>
  <c r="AP125" i="100"/>
  <c r="Z125" i="100"/>
  <c r="AP92" i="100"/>
  <c r="AP59" i="100"/>
  <c r="AT158" i="100"/>
  <c r="AT125" i="100"/>
  <c r="AT92" i="100"/>
  <c r="AT59" i="100"/>
  <c r="AX158" i="100"/>
  <c r="AX125" i="100"/>
  <c r="AX92" i="100"/>
  <c r="AX59" i="100"/>
  <c r="AA93" i="100"/>
  <c r="AA60" i="100"/>
  <c r="AE159" i="100"/>
  <c r="AE93" i="100"/>
  <c r="AI159" i="100"/>
  <c r="AI93" i="100"/>
  <c r="AI60" i="100"/>
  <c r="AM159" i="100"/>
  <c r="AM93" i="100"/>
  <c r="AM60" i="100"/>
  <c r="AQ159" i="100"/>
  <c r="AQ126" i="100"/>
  <c r="AQ93" i="100"/>
  <c r="AQ60" i="100"/>
  <c r="AU159" i="100"/>
  <c r="AU126" i="100"/>
  <c r="AU93" i="100"/>
  <c r="AU60" i="100"/>
  <c r="AY159" i="100"/>
  <c r="AY126" i="100"/>
  <c r="AY93" i="100"/>
  <c r="AY60" i="100"/>
  <c r="AB160" i="100"/>
  <c r="AB94" i="100"/>
  <c r="AF160" i="100"/>
  <c r="AF94" i="100"/>
  <c r="AF61" i="100"/>
  <c r="AJ160" i="100"/>
  <c r="AJ94" i="100"/>
  <c r="AJ61" i="100"/>
  <c r="AN160" i="100"/>
  <c r="AN94" i="100"/>
  <c r="AN61" i="100"/>
  <c r="AR160" i="100"/>
  <c r="AR127" i="100"/>
  <c r="AR94" i="100"/>
  <c r="AR61" i="100"/>
  <c r="AV160" i="100"/>
  <c r="AV127" i="100"/>
  <c r="AV94" i="100"/>
  <c r="AV61" i="100"/>
  <c r="AC161" i="100"/>
  <c r="AC95" i="100"/>
  <c r="AG161" i="100"/>
  <c r="AG95" i="100"/>
  <c r="AK161" i="100"/>
  <c r="AK95" i="100"/>
  <c r="AO161" i="100"/>
  <c r="AO95" i="100"/>
  <c r="AS161" i="100"/>
  <c r="AS128" i="100"/>
  <c r="AS95" i="100"/>
  <c r="AW161" i="100"/>
  <c r="AW128" i="100"/>
  <c r="AW95" i="100"/>
  <c r="AA97" i="100"/>
  <c r="AA64" i="100"/>
  <c r="AE163" i="100"/>
  <c r="AE97" i="100"/>
  <c r="AE64" i="100"/>
  <c r="AI163" i="100"/>
  <c r="AI97" i="100"/>
  <c r="AI64" i="100"/>
  <c r="AM163" i="100"/>
  <c r="AM97" i="100"/>
  <c r="AM64" i="100"/>
  <c r="AQ163" i="100"/>
  <c r="AQ130" i="100"/>
  <c r="AQ97" i="100"/>
  <c r="AQ64" i="100"/>
  <c r="AU163" i="100"/>
  <c r="AU130" i="100"/>
  <c r="AU97" i="100"/>
  <c r="AU64" i="100"/>
  <c r="AY163" i="100"/>
  <c r="AY130" i="100"/>
  <c r="AY97" i="100"/>
  <c r="AY64" i="100"/>
  <c r="AB164" i="100"/>
  <c r="AB98" i="100"/>
  <c r="AF164" i="100"/>
  <c r="AF98" i="100"/>
  <c r="AJ164" i="100"/>
  <c r="AJ98" i="100"/>
  <c r="AN164" i="100"/>
  <c r="AN98" i="100"/>
  <c r="AR164" i="100"/>
  <c r="AR131" i="100"/>
  <c r="AR98" i="100"/>
  <c r="AV164" i="100"/>
  <c r="AV131" i="100"/>
  <c r="AV98" i="100"/>
  <c r="AC165" i="100"/>
  <c r="AC99" i="100"/>
  <c r="AC66" i="100"/>
  <c r="AG165" i="100"/>
  <c r="AG99" i="100"/>
  <c r="AG66" i="100"/>
  <c r="AK165" i="100"/>
  <c r="AK99" i="100"/>
  <c r="AK66" i="100"/>
  <c r="AO165" i="100"/>
  <c r="AO99" i="100"/>
  <c r="AO66" i="100"/>
  <c r="AS165" i="100"/>
  <c r="AS132" i="100"/>
  <c r="AS66" i="100"/>
  <c r="AS99" i="100"/>
  <c r="AW165" i="100"/>
  <c r="AW132" i="100"/>
  <c r="AW66" i="100"/>
  <c r="AW99" i="100"/>
  <c r="AA39" i="100"/>
  <c r="AG44" i="100"/>
  <c r="AN45" i="100"/>
  <c r="AE46" i="100"/>
  <c r="AD5" i="100"/>
  <c r="AD48" i="100" s="1"/>
  <c r="AH5" i="100"/>
  <c r="AH47" i="100" s="1"/>
  <c r="AL5" i="100"/>
  <c r="AL44" i="100" s="1"/>
  <c r="AP5" i="100"/>
  <c r="AP43" i="100" s="1"/>
  <c r="AT5" i="100"/>
  <c r="AT48" i="100" s="1"/>
  <c r="AX5" i="100"/>
  <c r="AX40" i="100" s="1"/>
  <c r="AE138" i="100"/>
  <c r="AE72" i="100"/>
  <c r="AI138" i="100"/>
  <c r="AI72" i="100"/>
  <c r="AM138" i="100"/>
  <c r="AM72" i="100"/>
  <c r="AQ138" i="100"/>
  <c r="AQ105" i="100"/>
  <c r="AQ72" i="100"/>
  <c r="AU138" i="100"/>
  <c r="AU105" i="100"/>
  <c r="AU72" i="100"/>
  <c r="AY138" i="100"/>
  <c r="AY105" i="100"/>
  <c r="AY72" i="100"/>
  <c r="AC139" i="100"/>
  <c r="AB139" i="100"/>
  <c r="AB73" i="100"/>
  <c r="AF139" i="100"/>
  <c r="AF73" i="100"/>
  <c r="AJ139" i="100"/>
  <c r="AJ73" i="100"/>
  <c r="AN139" i="100"/>
  <c r="AN73" i="100"/>
  <c r="AR139" i="100"/>
  <c r="AR106" i="100"/>
  <c r="AR73" i="100"/>
  <c r="AV139" i="100"/>
  <c r="AV106" i="100"/>
  <c r="AV73" i="100"/>
  <c r="AD140" i="100"/>
  <c r="AH140" i="100"/>
  <c r="AG41" i="100"/>
  <c r="AL140" i="100"/>
  <c r="AK41" i="100"/>
  <c r="AP140" i="100"/>
  <c r="AO41" i="100"/>
  <c r="AT140" i="100"/>
  <c r="AS41" i="100"/>
  <c r="AW41" i="100"/>
  <c r="AD141" i="100"/>
  <c r="AD75" i="100"/>
  <c r="AH141" i="100"/>
  <c r="AH75" i="100"/>
  <c r="AL141" i="100"/>
  <c r="AL75" i="100"/>
  <c r="AP108" i="100"/>
  <c r="AP141" i="100"/>
  <c r="Z108" i="100"/>
  <c r="AP75" i="100"/>
  <c r="AT108" i="100"/>
  <c r="AT141" i="100"/>
  <c r="AT75" i="100"/>
  <c r="AX108" i="100"/>
  <c r="AX141" i="100"/>
  <c r="AX75" i="100"/>
  <c r="AA76" i="100"/>
  <c r="AA43" i="100"/>
  <c r="AE142" i="100"/>
  <c r="AE76" i="100"/>
  <c r="AE43" i="100"/>
  <c r="AI142" i="100"/>
  <c r="AI76" i="100"/>
  <c r="AI43" i="100"/>
  <c r="AM142" i="100"/>
  <c r="AM76" i="100"/>
  <c r="AM43" i="100"/>
  <c r="AQ109" i="100"/>
  <c r="AQ142" i="100"/>
  <c r="AQ76" i="100"/>
  <c r="AU109" i="100"/>
  <c r="AU142" i="100"/>
  <c r="AU76" i="100"/>
  <c r="AU43" i="100"/>
  <c r="AY109" i="100"/>
  <c r="AY142" i="100"/>
  <c r="AY76" i="100"/>
  <c r="AY43" i="100"/>
  <c r="AC143" i="100"/>
  <c r="AF143" i="100"/>
  <c r="AJ143" i="100"/>
  <c r="AJ44" i="100"/>
  <c r="AN143" i="100"/>
  <c r="AN44" i="100"/>
  <c r="AR110" i="100"/>
  <c r="AR143" i="100"/>
  <c r="AV110" i="100"/>
  <c r="AV143" i="100"/>
  <c r="AV44" i="100"/>
  <c r="AC78" i="100"/>
  <c r="AG144" i="100"/>
  <c r="AG78" i="100"/>
  <c r="AG45" i="100"/>
  <c r="AK144" i="100"/>
  <c r="AK78" i="100"/>
  <c r="AK45" i="100"/>
  <c r="AO144" i="100"/>
  <c r="AO78" i="100"/>
  <c r="AO45" i="100"/>
  <c r="AS111" i="100"/>
  <c r="AS144" i="100"/>
  <c r="AS78" i="100"/>
  <c r="AS45" i="100"/>
  <c r="AW111" i="100"/>
  <c r="AW144" i="100"/>
  <c r="AW78" i="100"/>
  <c r="AW45" i="100"/>
  <c r="AE145" i="100"/>
  <c r="AL145" i="100"/>
  <c r="AP112" i="100"/>
  <c r="AP145" i="100"/>
  <c r="Z112" i="100"/>
  <c r="AP46" i="100"/>
  <c r="AT112" i="100"/>
  <c r="AT145" i="100"/>
  <c r="AX112" i="100"/>
  <c r="AX145" i="100"/>
  <c r="AB146" i="100"/>
  <c r="AA47" i="100"/>
  <c r="AE146" i="100"/>
  <c r="AE47" i="100"/>
  <c r="AI146" i="100"/>
  <c r="AI47" i="100"/>
  <c r="AM146" i="100"/>
  <c r="AM47" i="100"/>
  <c r="AQ113" i="100"/>
  <c r="AQ146" i="100"/>
  <c r="AU113" i="100"/>
  <c r="AU146" i="100"/>
  <c r="AU47" i="100"/>
  <c r="AY113" i="100"/>
  <c r="AY146" i="100"/>
  <c r="AY47" i="100"/>
  <c r="AC147" i="100"/>
  <c r="AB48" i="100"/>
  <c r="AG147" i="100"/>
  <c r="AK147" i="100"/>
  <c r="AJ48" i="100"/>
  <c r="AO147" i="100"/>
  <c r="AN48" i="100"/>
  <c r="AR147" i="100"/>
  <c r="AR114" i="100"/>
  <c r="AV147" i="100"/>
  <c r="AV114" i="100"/>
  <c r="AV48" i="100"/>
  <c r="AC148" i="100"/>
  <c r="AC82" i="100"/>
  <c r="AC49" i="100"/>
  <c r="AG148" i="100"/>
  <c r="AG82" i="100"/>
  <c r="AG49" i="100"/>
  <c r="AK148" i="100"/>
  <c r="AK82" i="100"/>
  <c r="AK49" i="100"/>
  <c r="AO148" i="100"/>
  <c r="AO82" i="100"/>
  <c r="AO49" i="100"/>
  <c r="AS115" i="100"/>
  <c r="AW115" i="100"/>
  <c r="AW148" i="100"/>
  <c r="AW82" i="100"/>
  <c r="AW49" i="100"/>
  <c r="AD149" i="100"/>
  <c r="AD83" i="100"/>
  <c r="AD50" i="100"/>
  <c r="AH149" i="100"/>
  <c r="AH83" i="100"/>
  <c r="AH50" i="100"/>
  <c r="AL149" i="100"/>
  <c r="AL83" i="100"/>
  <c r="AL50" i="100"/>
  <c r="AP116" i="100"/>
  <c r="AP149" i="100"/>
  <c r="Z116" i="100"/>
  <c r="AP83" i="100"/>
  <c r="AP50" i="100"/>
  <c r="AT116" i="100"/>
  <c r="AT149" i="100"/>
  <c r="AT83" i="100"/>
  <c r="AT50" i="100"/>
  <c r="AX116" i="100"/>
  <c r="AX149" i="100"/>
  <c r="AX83" i="100"/>
  <c r="AA84" i="100"/>
  <c r="AA51" i="100"/>
  <c r="AE150" i="100"/>
  <c r="AE84" i="100"/>
  <c r="AE51" i="100"/>
  <c r="AI150" i="100"/>
  <c r="AI84" i="100"/>
  <c r="AI51" i="100"/>
  <c r="AM150" i="100"/>
  <c r="AM84" i="100"/>
  <c r="AM51" i="100"/>
  <c r="AQ117" i="100"/>
  <c r="AQ150" i="100"/>
  <c r="AQ84" i="100"/>
  <c r="AU117" i="100"/>
  <c r="AU150" i="100"/>
  <c r="AU84" i="100"/>
  <c r="AU51" i="100"/>
  <c r="AY117" i="100"/>
  <c r="AY150" i="100"/>
  <c r="AY84" i="100"/>
  <c r="AY51" i="100"/>
  <c r="AB151" i="100"/>
  <c r="AB85" i="100"/>
  <c r="AB52" i="100"/>
  <c r="AF151" i="100"/>
  <c r="AF85" i="100"/>
  <c r="AF52" i="100"/>
  <c r="AJ151" i="100"/>
  <c r="AJ85" i="100"/>
  <c r="AJ52" i="100"/>
  <c r="AN151" i="100"/>
  <c r="AN85" i="100"/>
  <c r="AN52" i="100"/>
  <c r="AR151" i="100"/>
  <c r="AR118" i="100"/>
  <c r="AR85" i="100"/>
  <c r="AR52" i="100"/>
  <c r="AV151" i="100"/>
  <c r="AV118" i="100"/>
  <c r="AV85" i="100"/>
  <c r="AV52" i="100"/>
  <c r="AC152" i="100"/>
  <c r="AC86" i="100"/>
  <c r="AC53" i="100"/>
  <c r="AG152" i="100"/>
  <c r="AG86" i="100"/>
  <c r="AG53" i="100"/>
  <c r="AK152" i="100"/>
  <c r="AK86" i="100"/>
  <c r="AK53" i="100"/>
  <c r="AO152" i="100"/>
  <c r="AO86" i="100"/>
  <c r="AO53" i="100"/>
  <c r="AS119" i="100"/>
  <c r="AS152" i="100"/>
  <c r="AS86" i="100"/>
  <c r="AS53" i="100"/>
  <c r="AW119" i="100"/>
  <c r="AW152" i="100"/>
  <c r="AW86" i="100"/>
  <c r="AW53" i="100"/>
  <c r="AD153" i="100"/>
  <c r="AD87" i="100"/>
  <c r="AD54" i="100"/>
  <c r="AH153" i="100"/>
  <c r="AH87" i="100"/>
  <c r="AH54" i="100"/>
  <c r="AL153" i="100"/>
  <c r="AL87" i="100"/>
  <c r="AL54" i="100"/>
  <c r="AP120" i="100"/>
  <c r="AP153" i="100"/>
  <c r="Z120" i="100"/>
  <c r="AP87" i="100"/>
  <c r="AP54" i="100"/>
  <c r="AT120" i="100"/>
  <c r="AT153" i="100"/>
  <c r="AT87" i="100"/>
  <c r="AT54" i="100"/>
  <c r="AX120" i="100"/>
  <c r="AX153" i="100"/>
  <c r="AX87" i="100"/>
  <c r="AB154" i="100"/>
  <c r="AA55" i="100"/>
  <c r="AF154" i="100"/>
  <c r="AE55" i="100"/>
  <c r="AJ154" i="100"/>
  <c r="AI55" i="100"/>
  <c r="AN154" i="100"/>
  <c r="AM55" i="100"/>
  <c r="AR154" i="100"/>
  <c r="AQ121" i="100"/>
  <c r="AV154" i="100"/>
  <c r="AU121" i="100"/>
  <c r="AU55" i="100"/>
  <c r="AY121" i="100"/>
  <c r="AY55" i="100"/>
  <c r="AF89" i="100"/>
  <c r="AF56" i="100"/>
  <c r="AJ155" i="100"/>
  <c r="AJ89" i="100"/>
  <c r="AJ56" i="100"/>
  <c r="AN155" i="100"/>
  <c r="AN89" i="100"/>
  <c r="AN56" i="100"/>
  <c r="AR155" i="100"/>
  <c r="AR122" i="100"/>
  <c r="AR89" i="100"/>
  <c r="AR56" i="100"/>
  <c r="AV155" i="100"/>
  <c r="AV122" i="100"/>
  <c r="AV89" i="100"/>
  <c r="AV56" i="100"/>
  <c r="AC156" i="100"/>
  <c r="AC90" i="100"/>
  <c r="AG156" i="100"/>
  <c r="AG90" i="100"/>
  <c r="AK156" i="100"/>
  <c r="AK90" i="100"/>
  <c r="AO156" i="100"/>
  <c r="AO90" i="100"/>
  <c r="AS156" i="100"/>
  <c r="AS123" i="100"/>
  <c r="AS90" i="100"/>
  <c r="AW156" i="100"/>
  <c r="AW123" i="100"/>
  <c r="AW90" i="100"/>
  <c r="AD157" i="100"/>
  <c r="AD91" i="100"/>
  <c r="AD58" i="100"/>
  <c r="AH157" i="100"/>
  <c r="AH91" i="100"/>
  <c r="AH58" i="100"/>
  <c r="AL157" i="100"/>
  <c r="AL91" i="100"/>
  <c r="AL58" i="100"/>
  <c r="AP157" i="100"/>
  <c r="AP124" i="100"/>
  <c r="Z124" i="100"/>
  <c r="AP91" i="100"/>
  <c r="AP58" i="100"/>
  <c r="AT157" i="100"/>
  <c r="AT124" i="100"/>
  <c r="AT91" i="100"/>
  <c r="AX157" i="100"/>
  <c r="AX124" i="100"/>
  <c r="AX91" i="100"/>
  <c r="AX58" i="100"/>
  <c r="AA92" i="100"/>
  <c r="AA59" i="100"/>
  <c r="AE158" i="100"/>
  <c r="AE92" i="100"/>
  <c r="AI158" i="100"/>
  <c r="AI92" i="100"/>
  <c r="AI59" i="100"/>
  <c r="AM158" i="100"/>
  <c r="AM92" i="100"/>
  <c r="AM59" i="100"/>
  <c r="AQ158" i="100"/>
  <c r="AQ125" i="100"/>
  <c r="AQ92" i="100"/>
  <c r="AQ59" i="100"/>
  <c r="AU158" i="100"/>
  <c r="AU125" i="100"/>
  <c r="AU92" i="100"/>
  <c r="AU59" i="100"/>
  <c r="AY158" i="100"/>
  <c r="AY125" i="100"/>
  <c r="AY92" i="100"/>
  <c r="AY59" i="100"/>
  <c r="AB159" i="100"/>
  <c r="AB93" i="100"/>
  <c r="AF159" i="100"/>
  <c r="AF93" i="100"/>
  <c r="AF60" i="100"/>
  <c r="AJ159" i="100"/>
  <c r="AJ93" i="100"/>
  <c r="AJ60" i="100"/>
  <c r="AN159" i="100"/>
  <c r="AN93" i="100"/>
  <c r="AN60" i="100"/>
  <c r="AR159" i="100"/>
  <c r="AR126" i="100"/>
  <c r="AR93" i="100"/>
  <c r="AR60" i="100"/>
  <c r="AV159" i="100"/>
  <c r="AV126" i="100"/>
  <c r="AV93" i="100"/>
  <c r="AV60" i="100"/>
  <c r="AC160" i="100"/>
  <c r="AC94" i="100"/>
  <c r="AG160" i="100"/>
  <c r="AG94" i="100"/>
  <c r="AK160" i="100"/>
  <c r="AK94" i="100"/>
  <c r="AO160" i="100"/>
  <c r="AO94" i="100"/>
  <c r="AS160" i="100"/>
  <c r="AS127" i="100"/>
  <c r="AS94" i="100"/>
  <c r="AW160" i="100"/>
  <c r="AW127" i="100"/>
  <c r="AW94" i="100"/>
  <c r="AD161" i="100"/>
  <c r="AD95" i="100"/>
  <c r="AD62" i="100"/>
  <c r="AH161" i="100"/>
  <c r="AH95" i="100"/>
  <c r="AH62" i="100"/>
  <c r="AL161" i="100"/>
  <c r="AL95" i="100"/>
  <c r="AL62" i="100"/>
  <c r="AP161" i="100"/>
  <c r="AP128" i="100"/>
  <c r="Z128" i="100"/>
  <c r="AP95" i="100"/>
  <c r="AP62" i="100"/>
  <c r="AT161" i="100"/>
  <c r="AT128" i="100"/>
  <c r="AT95" i="100"/>
  <c r="AX161" i="100"/>
  <c r="AX128" i="100"/>
  <c r="AX95" i="100"/>
  <c r="AX62" i="100"/>
  <c r="AA96" i="100"/>
  <c r="AA63" i="100"/>
  <c r="AE162" i="100"/>
  <c r="AE96" i="100"/>
  <c r="AE63" i="100"/>
  <c r="AI162" i="100"/>
  <c r="AI96" i="100"/>
  <c r="AI63" i="100"/>
  <c r="AQ162" i="100"/>
  <c r="AQ129" i="100"/>
  <c r="AQ96" i="100"/>
  <c r="AQ63" i="100"/>
  <c r="AU129" i="100"/>
  <c r="AU96" i="100"/>
  <c r="AU63" i="100"/>
  <c r="AY162" i="100"/>
  <c r="AY129" i="100"/>
  <c r="AY96" i="100"/>
  <c r="AY63" i="100"/>
  <c r="AB163" i="100"/>
  <c r="AB97" i="100"/>
  <c r="AF163" i="100"/>
  <c r="AF97" i="100"/>
  <c r="AJ163" i="100"/>
  <c r="AJ97" i="100"/>
  <c r="AN163" i="100"/>
  <c r="AN97" i="100"/>
  <c r="AR163" i="100"/>
  <c r="AR130" i="100"/>
  <c r="AR97" i="100"/>
  <c r="AV163" i="100"/>
  <c r="AV130" i="100"/>
  <c r="AV97" i="100"/>
  <c r="AC164" i="100"/>
  <c r="AC98" i="100"/>
  <c r="AC65" i="100"/>
  <c r="AG164" i="100"/>
  <c r="AG98" i="100"/>
  <c r="AG65" i="100"/>
  <c r="AK164" i="100"/>
  <c r="AK98" i="100"/>
  <c r="AK65" i="100"/>
  <c r="AO164" i="100"/>
  <c r="AO98" i="100"/>
  <c r="AO65" i="100"/>
  <c r="AS164" i="100"/>
  <c r="AS131" i="100"/>
  <c r="AS98" i="100"/>
  <c r="AS65" i="100"/>
  <c r="AW164" i="100"/>
  <c r="AW131" i="100"/>
  <c r="AW98" i="100"/>
  <c r="AW65" i="100"/>
  <c r="AD165" i="100"/>
  <c r="AD99" i="100"/>
  <c r="AD66" i="100"/>
  <c r="AH165" i="100"/>
  <c r="AH99" i="100"/>
  <c r="AH66" i="100"/>
  <c r="AL165" i="100"/>
  <c r="AL99" i="100"/>
  <c r="AL66" i="100"/>
  <c r="AP165" i="100"/>
  <c r="AP132" i="100"/>
  <c r="Z132" i="100"/>
  <c r="AP99" i="100"/>
  <c r="AP66" i="100"/>
  <c r="AT165" i="100"/>
  <c r="AT132" i="100"/>
  <c r="AT99" i="100"/>
  <c r="AX165" i="100"/>
  <c r="AX132" i="100"/>
  <c r="AX99" i="100"/>
  <c r="AX66" i="100"/>
  <c r="AA34" i="100"/>
  <c r="AA100" i="100" s="1"/>
  <c r="AA40" i="100"/>
  <c r="AE40" i="100"/>
  <c r="AI40" i="100"/>
  <c r="AM40" i="100"/>
  <c r="AV41" i="100"/>
  <c r="AK44" i="100"/>
  <c r="AB45" i="100"/>
  <c r="AR45" i="100"/>
  <c r="AI46" i="100"/>
  <c r="AE71" i="100"/>
  <c r="AI137" i="100"/>
  <c r="AI71" i="100"/>
  <c r="AM71" i="100"/>
  <c r="AQ137" i="100"/>
  <c r="AU104" i="100"/>
  <c r="AU71" i="100"/>
  <c r="AY71" i="100"/>
  <c r="AB138" i="100"/>
  <c r="AB72" i="100"/>
  <c r="AF138" i="100"/>
  <c r="AF72" i="100"/>
  <c r="AJ138" i="100"/>
  <c r="AJ72" i="100"/>
  <c r="AN138" i="100"/>
  <c r="AN72" i="100"/>
  <c r="AR138" i="100"/>
  <c r="AR105" i="100"/>
  <c r="AR72" i="100"/>
  <c r="AV138" i="100"/>
  <c r="AV105" i="100"/>
  <c r="AV72" i="100"/>
  <c r="AG139" i="100"/>
  <c r="AG73" i="100"/>
  <c r="AK139" i="100"/>
  <c r="AK73" i="100"/>
  <c r="AO139" i="100"/>
  <c r="AO73" i="100"/>
  <c r="AS139" i="100"/>
  <c r="AS73" i="100"/>
  <c r="AS106" i="100"/>
  <c r="AW139" i="100"/>
  <c r="AW106" i="100"/>
  <c r="AW73" i="100"/>
  <c r="AE140" i="100"/>
  <c r="AI140" i="100"/>
  <c r="AH41" i="100"/>
  <c r="AM140" i="100"/>
  <c r="AL41" i="100"/>
  <c r="AQ140" i="100"/>
  <c r="Z107" i="100"/>
  <c r="AU140" i="100"/>
  <c r="AX140" i="100"/>
  <c r="AE141" i="100"/>
  <c r="AE75" i="100"/>
  <c r="AI141" i="100"/>
  <c r="AI75" i="100"/>
  <c r="AM141" i="100"/>
  <c r="AM75" i="100"/>
  <c r="AQ141" i="100"/>
  <c r="AQ108" i="100"/>
  <c r="AQ75" i="100"/>
  <c r="AU141" i="100"/>
  <c r="AU108" i="100"/>
  <c r="AU75" i="100"/>
  <c r="AY141" i="100"/>
  <c r="AY108" i="100"/>
  <c r="AY75" i="100"/>
  <c r="AC142" i="100"/>
  <c r="AB142" i="100"/>
  <c r="AB76" i="100"/>
  <c r="AB43" i="100"/>
  <c r="AF142" i="100"/>
  <c r="AF76" i="100"/>
  <c r="AJ142" i="100"/>
  <c r="AJ76" i="100"/>
  <c r="AJ43" i="100"/>
  <c r="AN142" i="100"/>
  <c r="AN76" i="100"/>
  <c r="AN43" i="100"/>
  <c r="AR142" i="100"/>
  <c r="AR109" i="100"/>
  <c r="AR76" i="100"/>
  <c r="AR43" i="100"/>
  <c r="AV142" i="100"/>
  <c r="AV109" i="100"/>
  <c r="AV76" i="100"/>
  <c r="AV43" i="100"/>
  <c r="AS143" i="100"/>
  <c r="AS110" i="100"/>
  <c r="AW143" i="100"/>
  <c r="AW110" i="100"/>
  <c r="AD144" i="100"/>
  <c r="AD78" i="100"/>
  <c r="AH144" i="100"/>
  <c r="AH78" i="100"/>
  <c r="AH45" i="100"/>
  <c r="AL144" i="100"/>
  <c r="AL78" i="100"/>
  <c r="Z111" i="100"/>
  <c r="AP144" i="100"/>
  <c r="AP111" i="100"/>
  <c r="AP78" i="100"/>
  <c r="AT144" i="100"/>
  <c r="AT111" i="100"/>
  <c r="AT78" i="100"/>
  <c r="AX144" i="100"/>
  <c r="AX111" i="100"/>
  <c r="AX78" i="100"/>
  <c r="AQ145" i="100"/>
  <c r="AQ112" i="100"/>
  <c r="AU145" i="100"/>
  <c r="AU112" i="100"/>
  <c r="AY145" i="100"/>
  <c r="AY112" i="100"/>
  <c r="AC146" i="100"/>
  <c r="AF146" i="100"/>
  <c r="AJ146" i="100"/>
  <c r="AJ47" i="100"/>
  <c r="AN146" i="100"/>
  <c r="AN47" i="100"/>
  <c r="AR146" i="100"/>
  <c r="AR113" i="100"/>
  <c r="AR47" i="100"/>
  <c r="AV146" i="100"/>
  <c r="AV113" i="100"/>
  <c r="AV47" i="100"/>
  <c r="AH147" i="100"/>
  <c r="AG48" i="100"/>
  <c r="AL147" i="100"/>
  <c r="AK48" i="100"/>
  <c r="AO48" i="100"/>
  <c r="AS147" i="100"/>
  <c r="AS114" i="100"/>
  <c r="AS48" i="100"/>
  <c r="AW147" i="100"/>
  <c r="AW114" i="100"/>
  <c r="AW48" i="100"/>
  <c r="AD148" i="100"/>
  <c r="AD82" i="100"/>
  <c r="AD49" i="100"/>
  <c r="AH148" i="100"/>
  <c r="AH82" i="100"/>
  <c r="AH49" i="100"/>
  <c r="AL148" i="100"/>
  <c r="AL82" i="100"/>
  <c r="AL49" i="100"/>
  <c r="Z115" i="100"/>
  <c r="AP148" i="100"/>
  <c r="AP115" i="100"/>
  <c r="AP82" i="100"/>
  <c r="AP49" i="100"/>
  <c r="AT115" i="100"/>
  <c r="AT82" i="100"/>
  <c r="AT49" i="100"/>
  <c r="AA83" i="100"/>
  <c r="AA50" i="100"/>
  <c r="AE149" i="100"/>
  <c r="AE83" i="100"/>
  <c r="AE50" i="100"/>
  <c r="AI149" i="100"/>
  <c r="AI83" i="100"/>
  <c r="AI50" i="100"/>
  <c r="AM149" i="100"/>
  <c r="AM83" i="100"/>
  <c r="AM50" i="100"/>
  <c r="AQ149" i="100"/>
  <c r="AQ116" i="100"/>
  <c r="AQ83" i="100"/>
  <c r="AU149" i="100"/>
  <c r="AU116" i="100"/>
  <c r="AU83" i="100"/>
  <c r="AU50" i="100"/>
  <c r="AY149" i="100"/>
  <c r="AY116" i="100"/>
  <c r="AY83" i="100"/>
  <c r="AY50" i="100"/>
  <c r="AB150" i="100"/>
  <c r="AB84" i="100"/>
  <c r="AB51" i="100"/>
  <c r="AF150" i="100"/>
  <c r="AF84" i="100"/>
  <c r="AF51" i="100"/>
  <c r="AJ150" i="100"/>
  <c r="AJ84" i="100"/>
  <c r="AJ51" i="100"/>
  <c r="AN150" i="100"/>
  <c r="AN84" i="100"/>
  <c r="AN51" i="100"/>
  <c r="AR150" i="100"/>
  <c r="AR117" i="100"/>
  <c r="AR84" i="100"/>
  <c r="AR51" i="100"/>
  <c r="AV150" i="100"/>
  <c r="AV117" i="100"/>
  <c r="AV84" i="100"/>
  <c r="AV51" i="100"/>
  <c r="AC151" i="100"/>
  <c r="AC85" i="100"/>
  <c r="AC52" i="100"/>
  <c r="AG151" i="100"/>
  <c r="AG85" i="100"/>
  <c r="AG52" i="100"/>
  <c r="AK151" i="100"/>
  <c r="AK85" i="100"/>
  <c r="AK52" i="100"/>
  <c r="AO151" i="100"/>
  <c r="AO85" i="100"/>
  <c r="AO52" i="100"/>
  <c r="AS151" i="100"/>
  <c r="AS118" i="100"/>
  <c r="AS85" i="100"/>
  <c r="AS52" i="100"/>
  <c r="AW151" i="100"/>
  <c r="AW118" i="100"/>
  <c r="AW85" i="100"/>
  <c r="AW52" i="100"/>
  <c r="AD152" i="100"/>
  <c r="AD86" i="100"/>
  <c r="AD53" i="100"/>
  <c r="AH152" i="100"/>
  <c r="AH86" i="100"/>
  <c r="AH53" i="100"/>
  <c r="AL152" i="100"/>
  <c r="AL86" i="100"/>
  <c r="AL53" i="100"/>
  <c r="Z119" i="100"/>
  <c r="AP152" i="100"/>
  <c r="AP119" i="100"/>
  <c r="AP86" i="100"/>
  <c r="AP53" i="100"/>
  <c r="AT152" i="100"/>
  <c r="AT119" i="100"/>
  <c r="AT86" i="100"/>
  <c r="AT53" i="100"/>
  <c r="AX152" i="100"/>
  <c r="AX119" i="100"/>
  <c r="AX86" i="100"/>
  <c r="AA87" i="100"/>
  <c r="AA54" i="100"/>
  <c r="AE153" i="100"/>
  <c r="AE87" i="100"/>
  <c r="AE54" i="100"/>
  <c r="AI153" i="100"/>
  <c r="AI87" i="100"/>
  <c r="AI54" i="100"/>
  <c r="AM153" i="100"/>
  <c r="AM87" i="100"/>
  <c r="AM54" i="100"/>
  <c r="AQ153" i="100"/>
  <c r="AQ120" i="100"/>
  <c r="AQ87" i="100"/>
  <c r="AU153" i="100"/>
  <c r="AU120" i="100"/>
  <c r="AU87" i="100"/>
  <c r="AU54" i="100"/>
  <c r="AY153" i="100"/>
  <c r="AY120" i="100"/>
  <c r="AY87" i="100"/>
  <c r="AY54" i="100"/>
  <c r="AC154" i="100"/>
  <c r="AB55" i="100"/>
  <c r="AG154" i="100"/>
  <c r="AF55" i="100"/>
  <c r="AK154" i="100"/>
  <c r="AJ55" i="100"/>
  <c r="AO154" i="100"/>
  <c r="AN55" i="100"/>
  <c r="AS154" i="100"/>
  <c r="AR121" i="100"/>
  <c r="AR55" i="100"/>
  <c r="AW154" i="100"/>
  <c r="AV121" i="100"/>
  <c r="AV55" i="100"/>
  <c r="AC23" i="100"/>
  <c r="AC61" i="100" s="1"/>
  <c r="AG23" i="100"/>
  <c r="AG60" i="100" s="1"/>
  <c r="AK23" i="100"/>
  <c r="AK61" i="100" s="1"/>
  <c r="AO23" i="100"/>
  <c r="AP155" i="100" s="1"/>
  <c r="AS23" i="100"/>
  <c r="AW23" i="100"/>
  <c r="AW60" i="100" s="1"/>
  <c r="AD156" i="100"/>
  <c r="AD90" i="100"/>
  <c r="AD57" i="100"/>
  <c r="AH156" i="100"/>
  <c r="AH90" i="100"/>
  <c r="AH57" i="100"/>
  <c r="AL156" i="100"/>
  <c r="AL90" i="100"/>
  <c r="AL57" i="100"/>
  <c r="AP156" i="100"/>
  <c r="Z123" i="100"/>
  <c r="AP123" i="100"/>
  <c r="AP90" i="100"/>
  <c r="AP57" i="100"/>
  <c r="AT156" i="100"/>
  <c r="AT123" i="100"/>
  <c r="AT90" i="100"/>
  <c r="AX156" i="100"/>
  <c r="AX123" i="100"/>
  <c r="AX90" i="100"/>
  <c r="AX57" i="100"/>
  <c r="AA91" i="100"/>
  <c r="AA58" i="100"/>
  <c r="AE157" i="100"/>
  <c r="AE91" i="100"/>
  <c r="AE58" i="100"/>
  <c r="AI157" i="100"/>
  <c r="AI91" i="100"/>
  <c r="AI58" i="100"/>
  <c r="AM157" i="100"/>
  <c r="AM91" i="100"/>
  <c r="AM58" i="100"/>
  <c r="AQ157" i="100"/>
  <c r="AQ124" i="100"/>
  <c r="AQ91" i="100"/>
  <c r="AQ58" i="100"/>
  <c r="AU157" i="100"/>
  <c r="AU124" i="100"/>
  <c r="AU91" i="100"/>
  <c r="AU58" i="100"/>
  <c r="AY157" i="100"/>
  <c r="AY124" i="100"/>
  <c r="AY91" i="100"/>
  <c r="AY58" i="100"/>
  <c r="AB158" i="100"/>
  <c r="AB92" i="100"/>
  <c r="AF158" i="100"/>
  <c r="AF92" i="100"/>
  <c r="AF59" i="100"/>
  <c r="AJ158" i="100"/>
  <c r="AJ92" i="100"/>
  <c r="AJ59" i="100"/>
  <c r="AN158" i="100"/>
  <c r="AN92" i="100"/>
  <c r="AN59" i="100"/>
  <c r="AR158" i="100"/>
  <c r="AR125" i="100"/>
  <c r="AR92" i="100"/>
  <c r="AR59" i="100"/>
  <c r="AV158" i="100"/>
  <c r="AV125" i="100"/>
  <c r="AV92" i="100"/>
  <c r="AV59" i="100"/>
  <c r="AC159" i="100"/>
  <c r="AC93" i="100"/>
  <c r="AG159" i="100"/>
  <c r="AG93" i="100"/>
  <c r="AK159" i="100"/>
  <c r="AK93" i="100"/>
  <c r="AO159" i="100"/>
  <c r="AO93" i="100"/>
  <c r="AO60" i="100"/>
  <c r="AS159" i="100"/>
  <c r="AS126" i="100"/>
  <c r="AS93" i="100"/>
  <c r="AW159" i="100"/>
  <c r="AW126" i="100"/>
  <c r="AW93" i="100"/>
  <c r="AD160" i="100"/>
  <c r="AD94" i="100"/>
  <c r="AD61" i="100"/>
  <c r="AH160" i="100"/>
  <c r="AH94" i="100"/>
  <c r="AH61" i="100"/>
  <c r="AL160" i="100"/>
  <c r="AL94" i="100"/>
  <c r="AL61" i="100"/>
  <c r="AP160" i="100"/>
  <c r="Z127" i="100"/>
  <c r="AP127" i="100"/>
  <c r="AP94" i="100"/>
  <c r="AP61" i="100"/>
  <c r="AT160" i="100"/>
  <c r="AT127" i="100"/>
  <c r="AT94" i="100"/>
  <c r="AX160" i="100"/>
  <c r="AX127" i="100"/>
  <c r="AX94" i="100"/>
  <c r="AX61" i="100"/>
  <c r="AA95" i="100"/>
  <c r="AA62" i="100"/>
  <c r="AE161" i="100"/>
  <c r="AE95" i="100"/>
  <c r="AE62" i="100"/>
  <c r="AI161" i="100"/>
  <c r="AI95" i="100"/>
  <c r="AI62" i="100"/>
  <c r="AM161" i="100"/>
  <c r="AM95" i="100"/>
  <c r="AM62" i="100"/>
  <c r="AQ161" i="100"/>
  <c r="AQ128" i="100"/>
  <c r="AQ95" i="100"/>
  <c r="AQ62" i="100"/>
  <c r="AU161" i="100"/>
  <c r="AU128" i="100"/>
  <c r="AU95" i="100"/>
  <c r="AU62" i="100"/>
  <c r="AY161" i="100"/>
  <c r="AY128" i="100"/>
  <c r="AY95" i="100"/>
  <c r="AY62" i="100"/>
  <c r="AB30" i="100"/>
  <c r="AF30" i="100"/>
  <c r="AJ30" i="100"/>
  <c r="AK162" i="100" s="1"/>
  <c r="AN30" i="100"/>
  <c r="AN65" i="100" s="1"/>
  <c r="AR30" i="100"/>
  <c r="AR66" i="100" s="1"/>
  <c r="AV30" i="100"/>
  <c r="AC163" i="100"/>
  <c r="AC97" i="100"/>
  <c r="AC64" i="100"/>
  <c r="AG163" i="100"/>
  <c r="AG97" i="100"/>
  <c r="AG64" i="100"/>
  <c r="AK163" i="100"/>
  <c r="AK97" i="100"/>
  <c r="AK64" i="100"/>
  <c r="AO163" i="100"/>
  <c r="AO97" i="100"/>
  <c r="AO64" i="100"/>
  <c r="AS163" i="100"/>
  <c r="AS130" i="100"/>
  <c r="AS97" i="100"/>
  <c r="AS64" i="100"/>
  <c r="AW163" i="100"/>
  <c r="AW130" i="100"/>
  <c r="AW97" i="100"/>
  <c r="AW64" i="100"/>
  <c r="AD164" i="100"/>
  <c r="AD98" i="100"/>
  <c r="AD65" i="100"/>
  <c r="AH164" i="100"/>
  <c r="AH98" i="100"/>
  <c r="AH65" i="100"/>
  <c r="AL164" i="100"/>
  <c r="AL98" i="100"/>
  <c r="AL65" i="100"/>
  <c r="AP164" i="100"/>
  <c r="Z131" i="100"/>
  <c r="AP131" i="100"/>
  <c r="AP98" i="100"/>
  <c r="AP65" i="100"/>
  <c r="AT164" i="100"/>
  <c r="AT131" i="100"/>
  <c r="AT98" i="100"/>
  <c r="AX164" i="100"/>
  <c r="AX131" i="100"/>
  <c r="AX98" i="100"/>
  <c r="AX65" i="100"/>
  <c r="AA99" i="100"/>
  <c r="AA66" i="100"/>
  <c r="AE165" i="100"/>
  <c r="AE99" i="100"/>
  <c r="AE66" i="100"/>
  <c r="AI165" i="100"/>
  <c r="AI99" i="100"/>
  <c r="AI66" i="100"/>
  <c r="AM165" i="100"/>
  <c r="AM99" i="100"/>
  <c r="AQ165" i="100"/>
  <c r="AQ132" i="100"/>
  <c r="AQ99" i="100"/>
  <c r="AQ66" i="100"/>
  <c r="AU165" i="100"/>
  <c r="AU132" i="100"/>
  <c r="AU99" i="100"/>
  <c r="AU66" i="100"/>
  <c r="AY165" i="100"/>
  <c r="AY132" i="100"/>
  <c r="AY99" i="100"/>
  <c r="AY66" i="100"/>
  <c r="AG39" i="100"/>
  <c r="AK39" i="100"/>
  <c r="AO39" i="100"/>
  <c r="AS39" i="100"/>
  <c r="AW39" i="100"/>
  <c r="AJ40" i="100"/>
  <c r="AN40" i="100"/>
  <c r="AS40" i="100"/>
  <c r="AJ41" i="100"/>
  <c r="AA42" i="100"/>
  <c r="AH43" i="100"/>
  <c r="AO44" i="100"/>
  <c r="AV45" i="100"/>
  <c r="AM46" i="100"/>
  <c r="AC89" i="102"/>
  <c r="AS89" i="102"/>
  <c r="AB90" i="102"/>
  <c r="AB78" i="102"/>
  <c r="AF90" i="102"/>
  <c r="AF78" i="102"/>
  <c r="AJ90" i="102"/>
  <c r="AJ78" i="102"/>
  <c r="AN90" i="102"/>
  <c r="AN78" i="102"/>
  <c r="AR90" i="102"/>
  <c r="AR78" i="102"/>
  <c r="AV90" i="102"/>
  <c r="AV78" i="102"/>
  <c r="AE91" i="102"/>
  <c r="AE79" i="102"/>
  <c r="AU91" i="102"/>
  <c r="AU79" i="102"/>
  <c r="AC91" i="102"/>
  <c r="AC79" i="102"/>
  <c r="AG91" i="102"/>
  <c r="AG79" i="102"/>
  <c r="AK91" i="102"/>
  <c r="AK79" i="102"/>
  <c r="AO91" i="102"/>
  <c r="AO79" i="102"/>
  <c r="AS91" i="102"/>
  <c r="AS79" i="102"/>
  <c r="AW91" i="102"/>
  <c r="AW79" i="102"/>
  <c r="AC81" i="102"/>
  <c r="AC93" i="102"/>
  <c r="AG81" i="102"/>
  <c r="AG93" i="102"/>
  <c r="AK81" i="102"/>
  <c r="AK93" i="102"/>
  <c r="AO81" i="102"/>
  <c r="AO93" i="102"/>
  <c r="AS81" i="102"/>
  <c r="AS93" i="102"/>
  <c r="AW81" i="102"/>
  <c r="AW93" i="102"/>
  <c r="AL82" i="102"/>
  <c r="AP82" i="102"/>
  <c r="AT82" i="102"/>
  <c r="AX82" i="102"/>
  <c r="AM94" i="102"/>
  <c r="AQ94" i="102"/>
  <c r="AQ82" i="102"/>
  <c r="AU94" i="102"/>
  <c r="AU82" i="102"/>
  <c r="AD5" i="102"/>
  <c r="AR5" i="102"/>
  <c r="AE65" i="102"/>
  <c r="AF89" i="102" s="1"/>
  <c r="AE5" i="102"/>
  <c r="AJ89" i="102"/>
  <c r="AN89" i="102"/>
  <c r="AR89" i="102"/>
  <c r="AV89" i="102"/>
  <c r="AQ91" i="102"/>
  <c r="AQ79" i="102"/>
  <c r="AD92" i="102"/>
  <c r="AD80" i="102"/>
  <c r="AH92" i="102"/>
  <c r="AH80" i="102"/>
  <c r="AL92" i="102"/>
  <c r="AL80" i="102"/>
  <c r="AP92" i="102"/>
  <c r="AP80" i="102"/>
  <c r="AT92" i="102"/>
  <c r="AT80" i="102"/>
  <c r="AX92" i="102"/>
  <c r="AX80" i="102"/>
  <c r="AC27" i="102"/>
  <c r="AC70" i="102" s="1"/>
  <c r="AH96" i="102"/>
  <c r="AH84" i="102"/>
  <c r="AP96" i="102"/>
  <c r="AP84" i="102"/>
  <c r="AX96" i="102"/>
  <c r="AX84" i="102"/>
  <c r="AF5" i="102"/>
  <c r="AV5" i="102"/>
  <c r="AG5" i="102"/>
  <c r="AO5" i="102"/>
  <c r="AW5" i="102"/>
  <c r="AP90" i="102"/>
  <c r="AP78" i="102"/>
  <c r="AT90" i="102"/>
  <c r="AT78" i="102"/>
  <c r="AX90" i="102"/>
  <c r="AX78" i="102"/>
  <c r="AM91" i="102"/>
  <c r="AM79" i="102"/>
  <c r="AJ5" i="102"/>
  <c r="AA65" i="102"/>
  <c r="AA5" i="102"/>
  <c r="AD89" i="102"/>
  <c r="AH65" i="102"/>
  <c r="AI89" i="102" s="1"/>
  <c r="AH5" i="102"/>
  <c r="AL65" i="102"/>
  <c r="AM89" i="102" s="1"/>
  <c r="AL5" i="102"/>
  <c r="AP65" i="102"/>
  <c r="AQ89" i="102" s="1"/>
  <c r="AP5" i="102"/>
  <c r="AT65" i="102"/>
  <c r="AU89" i="102" s="1"/>
  <c r="AT5" i="102"/>
  <c r="AX65" i="102"/>
  <c r="AY89" i="102" s="1"/>
  <c r="AX5" i="102"/>
  <c r="AI91" i="102"/>
  <c r="AI79" i="102"/>
  <c r="AY91" i="102"/>
  <c r="AY79" i="102"/>
  <c r="AE95" i="102"/>
  <c r="AM95" i="102"/>
  <c r="AQ95" i="102"/>
  <c r="AU95" i="102"/>
  <c r="AY95" i="102"/>
  <c r="AD95" i="102"/>
  <c r="AL95" i="102"/>
  <c r="AT95" i="102"/>
  <c r="AX95" i="102"/>
  <c r="AL96" i="102"/>
  <c r="AL84" i="102"/>
  <c r="AT96" i="102"/>
  <c r="AT84" i="102"/>
  <c r="AB84" i="102"/>
  <c r="AB96" i="102"/>
  <c r="AF84" i="102"/>
  <c r="AF96" i="102"/>
  <c r="AJ84" i="102"/>
  <c r="AJ96" i="102"/>
  <c r="AN84" i="102"/>
  <c r="AR84" i="102"/>
  <c r="AR96" i="102"/>
  <c r="AV84" i="102"/>
  <c r="AE84" i="102"/>
  <c r="AI96" i="102"/>
  <c r="AI84" i="102"/>
  <c r="AM96" i="102"/>
  <c r="AM84" i="102"/>
  <c r="AQ96" i="102"/>
  <c r="AQ84" i="102"/>
  <c r="AY96" i="102"/>
  <c r="AY84" i="102"/>
  <c r="AC90" i="102"/>
  <c r="AC78" i="102"/>
  <c r="AG90" i="102"/>
  <c r="AG78" i="102"/>
  <c r="AK90" i="102"/>
  <c r="AK78" i="102"/>
  <c r="AO90" i="102"/>
  <c r="AO78" i="102"/>
  <c r="AS90" i="102"/>
  <c r="AS78" i="102"/>
  <c r="AW90" i="102"/>
  <c r="AW78" i="102"/>
  <c r="AD91" i="102"/>
  <c r="AD79" i="102"/>
  <c r="AH91" i="102"/>
  <c r="AH79" i="102"/>
  <c r="AL91" i="102"/>
  <c r="AL79" i="102"/>
  <c r="AP91" i="102"/>
  <c r="AP79" i="102"/>
  <c r="AT91" i="102"/>
  <c r="AT79" i="102"/>
  <c r="AX91" i="102"/>
  <c r="AX79" i="102"/>
  <c r="AE92" i="102"/>
  <c r="AI92" i="102"/>
  <c r="AM92" i="102"/>
  <c r="AQ92" i="102"/>
  <c r="AQ80" i="102"/>
  <c r="AU92" i="102"/>
  <c r="AU80" i="102"/>
  <c r="AY92" i="102"/>
  <c r="AY80" i="102"/>
  <c r="AE93" i="102"/>
  <c r="AE81" i="102"/>
  <c r="AI93" i="102"/>
  <c r="AI81" i="102"/>
  <c r="AM93" i="102"/>
  <c r="AM81" i="102"/>
  <c r="AQ93" i="102"/>
  <c r="AQ81" i="102"/>
  <c r="AU93" i="102"/>
  <c r="AU81" i="102"/>
  <c r="AY93" i="102"/>
  <c r="AY81" i="102"/>
  <c r="AG65" i="102"/>
  <c r="AW65" i="102"/>
  <c r="AI78" i="102"/>
  <c r="AI80" i="102"/>
  <c r="AI5" i="102"/>
  <c r="AM5" i="102"/>
  <c r="AQ5" i="102"/>
  <c r="AU5" i="102"/>
  <c r="AD90" i="102"/>
  <c r="AD78" i="102"/>
  <c r="AH90" i="102"/>
  <c r="AH78" i="102"/>
  <c r="AL90" i="102"/>
  <c r="AL78" i="102"/>
  <c r="AB92" i="102"/>
  <c r="AB80" i="102"/>
  <c r="AF92" i="102"/>
  <c r="AF80" i="102"/>
  <c r="AJ92" i="102"/>
  <c r="AJ80" i="102"/>
  <c r="AN92" i="102"/>
  <c r="AN80" i="102"/>
  <c r="AR92" i="102"/>
  <c r="AR80" i="102"/>
  <c r="AV92" i="102"/>
  <c r="AV80" i="102"/>
  <c r="AB93" i="102"/>
  <c r="AB81" i="102"/>
  <c r="AF93" i="102"/>
  <c r="AF81" i="102"/>
  <c r="AJ93" i="102"/>
  <c r="AJ81" i="102"/>
  <c r="AN93" i="102"/>
  <c r="AN81" i="102"/>
  <c r="AR93" i="102"/>
  <c r="AR81" i="102"/>
  <c r="AV93" i="102"/>
  <c r="AV81" i="102"/>
  <c r="AK65" i="102"/>
  <c r="AM78" i="102"/>
  <c r="AM80" i="102"/>
  <c r="AM73" i="102"/>
  <c r="AQ73" i="102"/>
  <c r="AQ90" i="102"/>
  <c r="AU90" i="102"/>
  <c r="AY90" i="102"/>
  <c r="AB91" i="102"/>
  <c r="AB79" i="102"/>
  <c r="AF91" i="102"/>
  <c r="AF79" i="102"/>
  <c r="AJ91" i="102"/>
  <c r="AJ79" i="102"/>
  <c r="AN91" i="102"/>
  <c r="AN79" i="102"/>
  <c r="AR91" i="102"/>
  <c r="AR79" i="102"/>
  <c r="AV91" i="102"/>
  <c r="AV79" i="102"/>
  <c r="AC92" i="102"/>
  <c r="AC80" i="102"/>
  <c r="AG92" i="102"/>
  <c r="AG80" i="102"/>
  <c r="AK92" i="102"/>
  <c r="AK80" i="102"/>
  <c r="AO92" i="102"/>
  <c r="AO80" i="102"/>
  <c r="AS92" i="102"/>
  <c r="AS80" i="102"/>
  <c r="AW80" i="102"/>
  <c r="AW92" i="102"/>
  <c r="AF95" i="102"/>
  <c r="AJ95" i="102"/>
  <c r="AR95" i="102"/>
  <c r="AV95" i="102"/>
  <c r="AC84" i="102"/>
  <c r="AC96" i="102"/>
  <c r="AG84" i="102"/>
  <c r="AG96" i="102"/>
  <c r="AK84" i="102"/>
  <c r="AK96" i="102"/>
  <c r="AO84" i="102"/>
  <c r="AS84" i="102"/>
  <c r="AS96" i="102"/>
  <c r="AW84" i="102"/>
  <c r="AW96" i="102"/>
  <c r="AO65" i="102"/>
  <c r="AQ78" i="102"/>
  <c r="AC5" i="102"/>
  <c r="AS5" i="102"/>
  <c r="AD93" i="102"/>
  <c r="AD81" i="102"/>
  <c r="AH93" i="102"/>
  <c r="AH81" i="102"/>
  <c r="AL93" i="102"/>
  <c r="AL81" i="102"/>
  <c r="AP93" i="102"/>
  <c r="AP81" i="102"/>
  <c r="AT93" i="102"/>
  <c r="AT81" i="102"/>
  <c r="AX93" i="102"/>
  <c r="AX81" i="102"/>
  <c r="AC95" i="102"/>
  <c r="AG83" i="102"/>
  <c r="AG95" i="102"/>
  <c r="AK95" i="102"/>
  <c r="AS95" i="102"/>
  <c r="AW83" i="102"/>
  <c r="AW95" i="102"/>
  <c r="AE78" i="102"/>
  <c r="AU78" i="102"/>
  <c r="AE80" i="102"/>
  <c r="AB124" i="67"/>
  <c r="AJ124" i="67"/>
  <c r="AA13" i="67"/>
  <c r="AQ13" i="67"/>
  <c r="AA124" i="67"/>
  <c r="AI124" i="67"/>
  <c r="AM124" i="67"/>
  <c r="AQ124" i="67"/>
  <c r="AU124" i="67"/>
  <c r="AE121" i="67"/>
  <c r="AI121" i="67"/>
  <c r="AU121" i="67"/>
  <c r="AN124" i="67"/>
  <c r="AR124" i="67"/>
  <c r="AC121" i="67"/>
  <c r="AG121" i="67"/>
  <c r="AK121" i="67"/>
  <c r="AS121" i="67"/>
  <c r="AW121" i="67"/>
  <c r="AH58" i="67"/>
  <c r="AJ74" i="67"/>
  <c r="AI6" i="67"/>
  <c r="AY6" i="67"/>
  <c r="AH13" i="67"/>
  <c r="AL13" i="67"/>
  <c r="AP13" i="67"/>
  <c r="AT13" i="67"/>
  <c r="AV75" i="67"/>
  <c r="AA6" i="67"/>
  <c r="AG13" i="67"/>
  <c r="AS13" i="67"/>
  <c r="AW13" i="67"/>
  <c r="AD58" i="67"/>
  <c r="AL58" i="67"/>
  <c r="AT58" i="67"/>
  <c r="AX58" i="67"/>
  <c r="AA88" i="67"/>
  <c r="AE88" i="67"/>
  <c r="AI88" i="67"/>
  <c r="AM88" i="67"/>
  <c r="AQ88" i="67"/>
  <c r="AU88" i="67"/>
  <c r="AY88" i="67"/>
  <c r="AD88" i="67"/>
  <c r="AH88" i="67"/>
  <c r="AL88" i="67"/>
  <c r="AP88" i="67"/>
  <c r="AT88" i="67"/>
  <c r="AX88" i="67"/>
  <c r="AC88" i="67"/>
  <c r="AG88" i="67"/>
  <c r="AG74" i="67" s="1"/>
  <c r="AK88" i="67"/>
  <c r="AK74" i="67" s="1"/>
  <c r="AO88" i="67"/>
  <c r="AS88" i="67"/>
  <c r="AS74" i="67" s="1"/>
  <c r="AW88" i="67"/>
  <c r="AW74" i="67" s="1"/>
  <c r="AB88" i="67"/>
  <c r="AB74" i="67" s="1"/>
  <c r="AF88" i="67"/>
  <c r="AN88" i="67"/>
  <c r="AR88" i="67"/>
  <c r="AR74" i="67" s="1"/>
  <c r="AV88" i="67"/>
  <c r="AK110" i="67"/>
  <c r="AK109" i="67" s="1"/>
  <c r="AD6" i="67"/>
  <c r="AH6" i="67"/>
  <c r="AL6" i="67"/>
  <c r="AP6" i="67"/>
  <c r="AT6" i="67"/>
  <c r="AX6" i="67"/>
  <c r="AE6" i="67"/>
  <c r="AM6" i="67"/>
  <c r="AU6" i="67"/>
  <c r="AD124" i="67"/>
  <c r="AL124" i="67"/>
  <c r="AP124" i="67"/>
  <c r="AT124" i="67"/>
  <c r="AC58" i="67"/>
  <c r="AG58" i="67"/>
  <c r="AK58" i="67"/>
  <c r="AO58" i="67"/>
  <c r="AS58" i="67"/>
  <c r="AW58" i="67"/>
  <c r="AB58" i="67"/>
  <c r="AF58" i="67"/>
  <c r="AJ58" i="67"/>
  <c r="AN58" i="67"/>
  <c r="AR58" i="67"/>
  <c r="AV58" i="67"/>
  <c r="AA58" i="67"/>
  <c r="AE58" i="67"/>
  <c r="AI58" i="67"/>
  <c r="AM58" i="67"/>
  <c r="AQ58" i="67"/>
  <c r="AU58" i="67"/>
  <c r="AY58" i="67"/>
  <c r="AP58" i="67"/>
  <c r="AF13" i="67"/>
  <c r="AV13" i="67"/>
  <c r="AA76" i="67"/>
  <c r="AA75" i="67" s="1"/>
  <c r="AE75" i="67"/>
  <c r="AI75" i="67"/>
  <c r="AM75" i="67"/>
  <c r="AQ75" i="67"/>
  <c r="AU75" i="67"/>
  <c r="AY75" i="67"/>
  <c r="AD75" i="67"/>
  <c r="AH75" i="67"/>
  <c r="AL75" i="67"/>
  <c r="AP75" i="67"/>
  <c r="AT75" i="67"/>
  <c r="AX75" i="67"/>
  <c r="AB110" i="67"/>
  <c r="AB109" i="67" s="1"/>
  <c r="AF110" i="67"/>
  <c r="AF109" i="67" s="1"/>
  <c r="AJ110" i="67"/>
  <c r="AJ109" i="67" s="1"/>
  <c r="AN110" i="67"/>
  <c r="AN109" i="67" s="1"/>
  <c r="AR110" i="67"/>
  <c r="AR109" i="67" s="1"/>
  <c r="AV110" i="67"/>
  <c r="AV109" i="67" s="1"/>
  <c r="AD110" i="67"/>
  <c r="AD109" i="67" s="1"/>
  <c r="AH110" i="67"/>
  <c r="AH109" i="67" s="1"/>
  <c r="AP110" i="67"/>
  <c r="AP109" i="67" s="1"/>
  <c r="AT110" i="67"/>
  <c r="AT109" i="67" s="1"/>
  <c r="AX110" i="67"/>
  <c r="AX109" i="67" s="1"/>
  <c r="AC6" i="67"/>
  <c r="AG6" i="67"/>
  <c r="AK6" i="67"/>
  <c r="AO6" i="67"/>
  <c r="AS6" i="67"/>
  <c r="AW6" i="67"/>
  <c r="AB6" i="67"/>
  <c r="AF6" i="67"/>
  <c r="AJ6" i="67"/>
  <c r="AN6" i="67"/>
  <c r="AR6" i="67"/>
  <c r="AV6" i="67"/>
  <c r="AK45" i="74" l="1"/>
  <c r="AK39" i="76"/>
  <c r="AC86" i="75"/>
  <c r="AO96" i="102"/>
  <c r="AQ83" i="75"/>
  <c r="AT114" i="66"/>
  <c r="AS21" i="76"/>
  <c r="AN45" i="74"/>
  <c r="AO83" i="102"/>
  <c r="AM162" i="100"/>
  <c r="AD96" i="102"/>
  <c r="AF54" i="75"/>
  <c r="AE124" i="67"/>
  <c r="AA121" i="67"/>
  <c r="AM82" i="102"/>
  <c r="AX9" i="76"/>
  <c r="AX16" i="76" s="1"/>
  <c r="AO54" i="75"/>
  <c r="AN48" i="75"/>
  <c r="AP80" i="75"/>
  <c r="AN95" i="102"/>
  <c r="AY148" i="100"/>
  <c r="AD22" i="76"/>
  <c r="AL116" i="66"/>
  <c r="AB13" i="65"/>
  <c r="AB155" i="100"/>
  <c r="AR34" i="74"/>
  <c r="AU155" i="100"/>
  <c r="AJ80" i="75"/>
  <c r="AS42" i="74"/>
  <c r="AI92" i="66"/>
  <c r="AV38" i="76"/>
  <c r="AX69" i="75"/>
  <c r="AF124" i="67"/>
  <c r="AH13" i="65"/>
  <c r="AH78" i="65" s="1"/>
  <c r="AU73" i="102"/>
  <c r="AY73" i="77"/>
  <c r="AI39" i="77"/>
  <c r="AM44" i="75"/>
  <c r="AL120" i="65"/>
  <c r="AN40" i="76"/>
  <c r="AO40" i="76"/>
  <c r="AO116" i="65"/>
  <c r="AY45" i="74"/>
  <c r="AL26" i="101"/>
  <c r="AL31" i="101"/>
  <c r="AL28" i="101"/>
  <c r="AS58" i="101"/>
  <c r="AS53" i="101"/>
  <c r="AH26" i="101"/>
  <c r="AH32" i="101"/>
  <c r="AQ31" i="97"/>
  <c r="AO32" i="101"/>
  <c r="AH51" i="101"/>
  <c r="AH56" i="101"/>
  <c r="AQ51" i="97"/>
  <c r="AH29" i="101"/>
  <c r="AH55" i="101"/>
  <c r="AH30" i="101"/>
  <c r="AQ56" i="97"/>
  <c r="AM33" i="97"/>
  <c r="AI22" i="64"/>
  <c r="AI9" i="73"/>
  <c r="AI21" i="64"/>
  <c r="AI26" i="64"/>
  <c r="AK22" i="64"/>
  <c r="AK9" i="73"/>
  <c r="AS83" i="75"/>
  <c r="AP76" i="77"/>
  <c r="Z61" i="77"/>
  <c r="AV61" i="77" s="1"/>
  <c r="AC82" i="75"/>
  <c r="AC50" i="75"/>
  <c r="AD82" i="75"/>
  <c r="AC44" i="75"/>
  <c r="AD50" i="75"/>
  <c r="AR50" i="75"/>
  <c r="AB50" i="75"/>
  <c r="AN50" i="75"/>
  <c r="AX83" i="75"/>
  <c r="AY83" i="75"/>
  <c r="D6" i="107"/>
  <c r="AP90" i="66"/>
  <c r="AV34" i="74"/>
  <c r="AV10" i="74"/>
  <c r="AV17" i="74" s="1"/>
  <c r="AK23" i="74"/>
  <c r="AM23" i="74"/>
  <c r="AJ23" i="74"/>
  <c r="AF9" i="73"/>
  <c r="AF24" i="64"/>
  <c r="AF26" i="64"/>
  <c r="AF22" i="64"/>
  <c r="AR83" i="75"/>
  <c r="AR44" i="75"/>
  <c r="AU84" i="102"/>
  <c r="AP83" i="102"/>
  <c r="AY83" i="102"/>
  <c r="AI83" i="102"/>
  <c r="AT61" i="100"/>
  <c r="AT57" i="100"/>
  <c r="AE59" i="100"/>
  <c r="AQ43" i="100"/>
  <c r="AB57" i="100"/>
  <c r="AM65" i="100"/>
  <c r="AT60" i="100"/>
  <c r="AT162" i="100"/>
  <c r="AI73" i="77"/>
  <c r="AD52" i="75"/>
  <c r="AV65" i="75"/>
  <c r="AS116" i="66"/>
  <c r="AL58" i="64"/>
  <c r="AI5" i="68"/>
  <c r="AL37" i="76"/>
  <c r="AL116" i="65"/>
  <c r="AC74" i="67"/>
  <c r="AS83" i="102"/>
  <c r="AC83" i="102"/>
  <c r="AB95" i="102"/>
  <c r="AU96" i="102"/>
  <c r="AE96" i="102"/>
  <c r="AP95" i="102"/>
  <c r="AI95" i="102"/>
  <c r="AT65" i="100"/>
  <c r="AT148" i="100"/>
  <c r="AF43" i="100"/>
  <c r="AQ40" i="100"/>
  <c r="AT58" i="100"/>
  <c r="AF155" i="100"/>
  <c r="AB61" i="100"/>
  <c r="AQ38" i="100"/>
  <c r="AB58" i="100"/>
  <c r="AE56" i="100"/>
  <c r="AT56" i="100"/>
  <c r="AD51" i="77"/>
  <c r="AJ73" i="77"/>
  <c r="AS51" i="77"/>
  <c r="AZ73" i="77"/>
  <c r="AD9" i="76"/>
  <c r="AD16" i="76" s="1"/>
  <c r="AX45" i="74"/>
  <c r="AP52" i="75"/>
  <c r="AS58" i="75"/>
  <c r="AQ72" i="75"/>
  <c r="AN87" i="75"/>
  <c r="AB86" i="75"/>
  <c r="AK52" i="75"/>
  <c r="AM81" i="75"/>
  <c r="AO80" i="75"/>
  <c r="AJ52" i="75"/>
  <c r="AS92" i="66"/>
  <c r="AR115" i="65"/>
  <c r="AW22" i="64"/>
  <c r="AW9" i="73"/>
  <c r="AK58" i="64"/>
  <c r="AM116" i="66"/>
  <c r="AL92" i="66"/>
  <c r="AI5" i="69"/>
  <c r="AF13" i="66"/>
  <c r="AF78" i="66" s="1"/>
  <c r="AF114" i="66" s="1"/>
  <c r="AH37" i="76"/>
  <c r="AO95" i="102"/>
  <c r="AN83" i="102"/>
  <c r="AV96" i="102"/>
  <c r="AD84" i="102"/>
  <c r="AL83" i="102"/>
  <c r="AU83" i="102"/>
  <c r="AE83" i="102"/>
  <c r="AM66" i="100"/>
  <c r="AB59" i="100"/>
  <c r="AX49" i="100"/>
  <c r="AT62" i="100"/>
  <c r="AB56" i="100"/>
  <c r="AQ55" i="100"/>
  <c r="AX50" i="100"/>
  <c r="AX51" i="100"/>
  <c r="AQ44" i="100"/>
  <c r="AB62" i="100"/>
  <c r="AQ49" i="100"/>
  <c r="AE89" i="100"/>
  <c r="AT89" i="100"/>
  <c r="AM34" i="100"/>
  <c r="AT51" i="77"/>
  <c r="AU63" i="77"/>
  <c r="AX73" i="77"/>
  <c r="AX40" i="76"/>
  <c r="AY58" i="75"/>
  <c r="AO48" i="75"/>
  <c r="AN44" i="75"/>
  <c r="AI58" i="64"/>
  <c r="AJ20" i="64"/>
  <c r="AJ9" i="73"/>
  <c r="AK5" i="68"/>
  <c r="AF5" i="69"/>
  <c r="AM58" i="64"/>
  <c r="AU13" i="65"/>
  <c r="AI13" i="66"/>
  <c r="AI78" i="66" s="1"/>
  <c r="AI90" i="66" s="1"/>
  <c r="AQ42" i="100"/>
  <c r="AT155" i="100"/>
  <c r="AQ50" i="100"/>
  <c r="AX82" i="100"/>
  <c r="AY137" i="100"/>
  <c r="AT66" i="100"/>
  <c r="AM63" i="100"/>
  <c r="AB60" i="100"/>
  <c r="AB89" i="100"/>
  <c r="AQ51" i="100"/>
  <c r="AX55" i="100"/>
  <c r="AQ52" i="100"/>
  <c r="AR148" i="100"/>
  <c r="AQ82" i="100"/>
  <c r="AQ45" i="100"/>
  <c r="AQ41" i="100"/>
  <c r="AE155" i="100"/>
  <c r="AT122" i="100"/>
  <c r="AJ39" i="76"/>
  <c r="AL49" i="77"/>
  <c r="AE38" i="76"/>
  <c r="AN10" i="74"/>
  <c r="AN14" i="74" s="1"/>
  <c r="AK41" i="74"/>
  <c r="AR65" i="75"/>
  <c r="AW52" i="75"/>
  <c r="AG52" i="75"/>
  <c r="AB82" i="75"/>
  <c r="AD88" i="75"/>
  <c r="AV52" i="75"/>
  <c r="AF52" i="75"/>
  <c r="AN80" i="75"/>
  <c r="AQ52" i="75"/>
  <c r="AZ101" i="66"/>
  <c r="AI32" i="64"/>
  <c r="AK5" i="69"/>
  <c r="AL29" i="69" s="1"/>
  <c r="AI116" i="66"/>
  <c r="AQ103" i="65"/>
  <c r="AM25" i="64"/>
  <c r="AM9" i="73"/>
  <c r="AP8" i="76"/>
  <c r="AH9" i="74"/>
  <c r="AK32" i="64"/>
  <c r="AC8" i="74"/>
  <c r="AJ34" i="75"/>
  <c r="AR8" i="74"/>
  <c r="AN74" i="67"/>
  <c r="AR83" i="102"/>
  <c r="AJ83" i="102"/>
  <c r="AX83" i="102"/>
  <c r="AH83" i="102"/>
  <c r="AQ83" i="102"/>
  <c r="AX115" i="100"/>
  <c r="AM96" i="100"/>
  <c r="AS49" i="100"/>
  <c r="AS50" i="100"/>
  <c r="AX52" i="100"/>
  <c r="AQ115" i="100"/>
  <c r="AQ63" i="77"/>
  <c r="AK51" i="77"/>
  <c r="AL52" i="75"/>
  <c r="AL48" i="75"/>
  <c r="AJ58" i="75"/>
  <c r="AX71" i="75"/>
  <c r="AB20" i="64"/>
  <c r="AB9" i="73"/>
  <c r="AK83" i="102"/>
  <c r="AA73" i="102"/>
  <c r="AQ85" i="102" s="1"/>
  <c r="AX53" i="100"/>
  <c r="AX148" i="100"/>
  <c r="AX45" i="100"/>
  <c r="AX54" i="100"/>
  <c r="AS82" i="100"/>
  <c r="AQ53" i="100"/>
  <c r="AQ148" i="100"/>
  <c r="AT63" i="100"/>
  <c r="AK37" i="76"/>
  <c r="AX49" i="77"/>
  <c r="AT58" i="75"/>
  <c r="AS71" i="75"/>
  <c r="AO86" i="75"/>
  <c r="AX52" i="75"/>
  <c r="AL80" i="75"/>
  <c r="AS52" i="75"/>
  <c r="AC52" i="75"/>
  <c r="AU54" i="75"/>
  <c r="AR52" i="75"/>
  <c r="AB52" i="75"/>
  <c r="AP86" i="75"/>
  <c r="AG22" i="64"/>
  <c r="AG9" i="73"/>
  <c r="AE24" i="64"/>
  <c r="AE9" i="73"/>
  <c r="AK13" i="65"/>
  <c r="AK78" i="65" s="1"/>
  <c r="AE86" i="75"/>
  <c r="AR9" i="74"/>
  <c r="AS9" i="74"/>
  <c r="AB83" i="102"/>
  <c r="AV83" i="102"/>
  <c r="AF83" i="102"/>
  <c r="AT83" i="102"/>
  <c r="AD83" i="102"/>
  <c r="AQ71" i="100"/>
  <c r="AU162" i="100"/>
  <c r="AS148" i="100"/>
  <c r="AQ47" i="100"/>
  <c r="AE60" i="100"/>
  <c r="AQ48" i="100"/>
  <c r="AE57" i="100"/>
  <c r="AS55" i="100"/>
  <c r="AL51" i="77"/>
  <c r="AR72" i="75"/>
  <c r="AH52" i="75"/>
  <c r="AC58" i="75"/>
  <c r="AL5" i="68"/>
  <c r="AD27" i="102"/>
  <c r="AD70" i="102" s="1"/>
  <c r="AD94" i="102" s="1"/>
  <c r="AD13" i="66"/>
  <c r="AD78" i="66" s="1"/>
  <c r="AE92" i="65"/>
  <c r="AN13" i="66"/>
  <c r="AN78" i="66" s="1"/>
  <c r="AG13" i="66"/>
  <c r="AG78" i="66" s="1"/>
  <c r="AU48" i="75"/>
  <c r="AP13" i="65"/>
  <c r="AP78" i="65" s="1"/>
  <c r="AW13" i="66"/>
  <c r="AW78" i="66" s="1"/>
  <c r="AW102" i="66" s="1"/>
  <c r="AG13" i="65"/>
  <c r="AG78" i="65" s="1"/>
  <c r="AX116" i="66"/>
  <c r="AE48" i="75"/>
  <c r="AL13" i="65"/>
  <c r="AL78" i="65" s="1"/>
  <c r="AY74" i="67"/>
  <c r="AD92" i="65"/>
  <c r="AN42" i="74"/>
  <c r="AU49" i="75"/>
  <c r="AQ48" i="75"/>
  <c r="AY104" i="65"/>
  <c r="AI13" i="65"/>
  <c r="AI78" i="65" s="1"/>
  <c r="AX68" i="77"/>
  <c r="AP74" i="67"/>
  <c r="AP42" i="100"/>
  <c r="AT68" i="77"/>
  <c r="AT76" i="77"/>
  <c r="AB51" i="75"/>
  <c r="AB83" i="75"/>
  <c r="AC83" i="75"/>
  <c r="AB76" i="77"/>
  <c r="Z46" i="77"/>
  <c r="AT46" i="77" s="1"/>
  <c r="AA39" i="77"/>
  <c r="AF50" i="75"/>
  <c r="AF82" i="75"/>
  <c r="AF44" i="75"/>
  <c r="AF92" i="75" s="1"/>
  <c r="AM83" i="75"/>
  <c r="AL83" i="75"/>
  <c r="AL51" i="75"/>
  <c r="AV114" i="66"/>
  <c r="AU114" i="66"/>
  <c r="AU102" i="66"/>
  <c r="AI83" i="75"/>
  <c r="AJ83" i="75"/>
  <c r="AC45" i="100"/>
  <c r="AC41" i="100"/>
  <c r="AW52" i="77"/>
  <c r="AG52" i="77"/>
  <c r="AD58" i="75"/>
  <c r="AM137" i="100"/>
  <c r="AR48" i="100"/>
  <c r="AR53" i="77"/>
  <c r="AM48" i="77"/>
  <c r="AR43" i="77"/>
  <c r="AV52" i="77"/>
  <c r="AF52" i="77"/>
  <c r="AR58" i="75"/>
  <c r="AY74" i="75"/>
  <c r="AY33" i="74"/>
  <c r="AX58" i="75"/>
  <c r="AX33" i="74"/>
  <c r="AW58" i="75"/>
  <c r="AG58" i="75"/>
  <c r="AR71" i="75"/>
  <c r="AJ54" i="75"/>
  <c r="AK51" i="75"/>
  <c r="AE49" i="75"/>
  <c r="AN58" i="75"/>
  <c r="AQ71" i="75"/>
  <c r="AQ70" i="75"/>
  <c r="AB23" i="64"/>
  <c r="AI23" i="64"/>
  <c r="AK92" i="65"/>
  <c r="C8" i="90"/>
  <c r="BA104" i="66"/>
  <c r="AE27" i="102"/>
  <c r="AE70" i="102" s="1"/>
  <c r="AE73" i="102" s="1"/>
  <c r="AS56" i="101"/>
  <c r="AS52" i="101"/>
  <c r="AL58" i="101"/>
  <c r="AY42" i="100"/>
  <c r="AB13" i="66"/>
  <c r="AB78" i="66" s="1"/>
  <c r="AF45" i="100"/>
  <c r="AC39" i="100"/>
  <c r="AF47" i="100"/>
  <c r="AF41" i="100"/>
  <c r="AR41" i="100"/>
  <c r="AS52" i="77"/>
  <c r="AC52" i="77"/>
  <c r="AR62" i="77"/>
  <c r="AQ53" i="77"/>
  <c r="AY62" i="77"/>
  <c r="AJ51" i="75"/>
  <c r="AB21" i="64"/>
  <c r="AK116" i="65"/>
  <c r="AQ58" i="64"/>
  <c r="AL55" i="101"/>
  <c r="AL51" i="101"/>
  <c r="AL57" i="101"/>
  <c r="AS33" i="101"/>
  <c r="AM13" i="66"/>
  <c r="AM78" i="66" s="1"/>
  <c r="AT115" i="65"/>
  <c r="AP5" i="68"/>
  <c r="AI25" i="64"/>
  <c r="AT104" i="66"/>
  <c r="AP104" i="66"/>
  <c r="AU45" i="64"/>
  <c r="AR58" i="101"/>
  <c r="AJ53" i="101"/>
  <c r="AS55" i="101"/>
  <c r="AF8" i="74"/>
  <c r="AL9" i="74"/>
  <c r="AX43" i="100"/>
  <c r="AF40" i="100"/>
  <c r="AX46" i="100"/>
  <c r="AF44" i="100"/>
  <c r="AO52" i="77"/>
  <c r="AJ43" i="77"/>
  <c r="AL58" i="75"/>
  <c r="AY72" i="75"/>
  <c r="AV51" i="75"/>
  <c r="AE5" i="65"/>
  <c r="AB26" i="64"/>
  <c r="AP5" i="69"/>
  <c r="AI27" i="64"/>
  <c r="BB104" i="66"/>
  <c r="AR101" i="65"/>
  <c r="AQ45" i="64"/>
  <c r="AP14" i="64"/>
  <c r="AP9" i="73" s="1"/>
  <c r="AY27" i="102"/>
  <c r="AY70" i="102" s="1"/>
  <c r="AS57" i="101"/>
  <c r="AL34" i="101"/>
  <c r="AL56" i="101"/>
  <c r="AL30" i="97"/>
  <c r="AJ13" i="66"/>
  <c r="AJ78" i="66" s="1"/>
  <c r="AO9" i="74"/>
  <c r="AR44" i="100"/>
  <c r="AR42" i="100"/>
  <c r="AI53" i="77"/>
  <c r="AN52" i="77"/>
  <c r="AU62" i="77"/>
  <c r="AN17" i="74"/>
  <c r="AU58" i="75"/>
  <c r="AP58" i="75"/>
  <c r="AU73" i="75"/>
  <c r="AV72" i="75"/>
  <c r="AH51" i="75"/>
  <c r="AB49" i="75"/>
  <c r="AO58" i="75"/>
  <c r="AR54" i="75"/>
  <c r="AB54" i="75"/>
  <c r="AS51" i="75"/>
  <c r="AV50" i="75"/>
  <c r="AQ49" i="75"/>
  <c r="AF58" i="75"/>
  <c r="AB24" i="64"/>
  <c r="AD116" i="65"/>
  <c r="AP92" i="66"/>
  <c r="AP116" i="66"/>
  <c r="AE116" i="65"/>
  <c r="AH27" i="102"/>
  <c r="AH70" i="102" s="1"/>
  <c r="AH82" i="102" s="1"/>
  <c r="AL54" i="101"/>
  <c r="AS29" i="101"/>
  <c r="AG51" i="97"/>
  <c r="AG30" i="97"/>
  <c r="AY39" i="100"/>
  <c r="AH29" i="97"/>
  <c r="AI9" i="74"/>
  <c r="AI45" i="74" s="1"/>
  <c r="AB9" i="74"/>
  <c r="AA8" i="76"/>
  <c r="AL45" i="100"/>
  <c r="AX41" i="100"/>
  <c r="AC48" i="100"/>
  <c r="AK52" i="77"/>
  <c r="AH58" i="75"/>
  <c r="AW71" i="75"/>
  <c r="AS70" i="75"/>
  <c r="AX51" i="75"/>
  <c r="AU72" i="75"/>
  <c r="AV71" i="75"/>
  <c r="AR51" i="75"/>
  <c r="AB22" i="64"/>
  <c r="AW45" i="64"/>
  <c r="BC104" i="66"/>
  <c r="D8" i="108"/>
  <c r="AK5" i="65"/>
  <c r="AS31" i="101"/>
  <c r="AS32" i="101"/>
  <c r="AO58" i="97"/>
  <c r="AO54" i="97"/>
  <c r="AO53" i="101"/>
  <c r="AR45" i="64"/>
  <c r="AT8" i="76"/>
  <c r="AT40" i="76" s="1"/>
  <c r="AC13" i="66"/>
  <c r="AC78" i="66" s="1"/>
  <c r="AD114" i="66" s="1"/>
  <c r="AB43" i="77"/>
  <c r="AJ52" i="77"/>
  <c r="AQ62" i="77"/>
  <c r="AV58" i="75"/>
  <c r="AK58" i="75"/>
  <c r="AO51" i="75"/>
  <c r="AB58" i="75"/>
  <c r="AU71" i="75"/>
  <c r="AB27" i="64"/>
  <c r="AS45" i="64"/>
  <c r="AS51" i="101"/>
  <c r="AS27" i="101"/>
  <c r="AL52" i="101"/>
  <c r="AL55" i="97"/>
  <c r="AL34" i="97"/>
  <c r="AL32" i="97"/>
  <c r="AL31" i="97"/>
  <c r="AL58" i="97"/>
  <c r="AE30" i="101"/>
  <c r="AL57" i="97"/>
  <c r="AL54" i="97"/>
  <c r="AY25" i="68"/>
  <c r="AL33" i="97"/>
  <c r="AL53" i="97"/>
  <c r="AL52" i="97"/>
  <c r="AL26" i="97"/>
  <c r="AL56" i="97"/>
  <c r="AV30" i="97"/>
  <c r="AL25" i="97"/>
  <c r="AE57" i="101"/>
  <c r="AE54" i="97"/>
  <c r="AE55" i="101"/>
  <c r="AE51" i="101"/>
  <c r="AE58" i="101"/>
  <c r="AE54" i="101"/>
  <c r="AE57" i="97"/>
  <c r="AE29" i="97"/>
  <c r="AE34" i="101"/>
  <c r="AE53" i="97"/>
  <c r="AE25" i="101"/>
  <c r="AE53" i="101"/>
  <c r="AE27" i="101"/>
  <c r="AE32" i="97"/>
  <c r="AE33" i="101"/>
  <c r="AT31" i="76"/>
  <c r="AQ34" i="100"/>
  <c r="AA59" i="75"/>
  <c r="AU59" i="75"/>
  <c r="AD77" i="102"/>
  <c r="AQ59" i="75"/>
  <c r="AD74" i="67"/>
  <c r="AD5" i="67" s="1"/>
  <c r="AD129" i="67" s="1"/>
  <c r="AY5" i="67"/>
  <c r="AR46" i="100"/>
  <c r="AB46" i="100"/>
  <c r="AB42" i="100"/>
  <c r="AJ56" i="101"/>
  <c r="AN30" i="101"/>
  <c r="AH26" i="97"/>
  <c r="AW49" i="77"/>
  <c r="AO49" i="77"/>
  <c r="AG49" i="77"/>
  <c r="AX60" i="77"/>
  <c r="AY43" i="77"/>
  <c r="AI43" i="77"/>
  <c r="AB51" i="77"/>
  <c r="AX75" i="75"/>
  <c r="AT64" i="75"/>
  <c r="AT69" i="75"/>
  <c r="AD45" i="100"/>
  <c r="AP45" i="100"/>
  <c r="AY104" i="100"/>
  <c r="AE137" i="100"/>
  <c r="AB44" i="100"/>
  <c r="AB41" i="100"/>
  <c r="AX51" i="77"/>
  <c r="AT49" i="77"/>
  <c r="AH49" i="77"/>
  <c r="AY60" i="77"/>
  <c r="AU60" i="77"/>
  <c r="AW51" i="77"/>
  <c r="AO51" i="77"/>
  <c r="AG51" i="77"/>
  <c r="AQ43" i="77"/>
  <c r="AM43" i="77"/>
  <c r="AE21" i="76"/>
  <c r="AJ51" i="77"/>
  <c r="AB40" i="100"/>
  <c r="AP41" i="100"/>
  <c r="AQ104" i="100"/>
  <c r="AP47" i="100"/>
  <c r="AF48" i="100"/>
  <c r="AC46" i="100"/>
  <c r="AP51" i="77"/>
  <c r="AH51" i="77"/>
  <c r="AD49" i="77"/>
  <c r="AY45" i="77"/>
  <c r="AV43" i="77"/>
  <c r="AN43" i="77"/>
  <c r="AF43" i="77"/>
  <c r="AS49" i="77"/>
  <c r="AK49" i="77"/>
  <c r="AC49" i="77"/>
  <c r="AU43" i="77"/>
  <c r="AA21" i="76"/>
  <c r="AR51" i="77"/>
  <c r="AQ51" i="77"/>
  <c r="AM44" i="77"/>
  <c r="AI44" i="77"/>
  <c r="AA54" i="75"/>
  <c r="AD24" i="77"/>
  <c r="AM74" i="67"/>
  <c r="AN51" i="77"/>
  <c r="AU51" i="77"/>
  <c r="AE51" i="77"/>
  <c r="AW46" i="77"/>
  <c r="AL86" i="75"/>
  <c r="AT74" i="67"/>
  <c r="AY75" i="75"/>
  <c r="AF56" i="75"/>
  <c r="AQ56" i="75"/>
  <c r="AQ65" i="75"/>
  <c r="AA51" i="77"/>
  <c r="AB56" i="75"/>
  <c r="AT68" i="75"/>
  <c r="AY65" i="75"/>
  <c r="AM49" i="75"/>
  <c r="AY71" i="75"/>
  <c r="AQ47" i="77"/>
  <c r="AV51" i="77"/>
  <c r="AF51" i="77"/>
  <c r="AM51" i="77"/>
  <c r="AU75" i="75"/>
  <c r="AT75" i="75"/>
  <c r="AQ54" i="75"/>
  <c r="AY51" i="77"/>
  <c r="AN56" i="75"/>
  <c r="AY70" i="75"/>
  <c r="AR57" i="101"/>
  <c r="AQ74" i="67"/>
  <c r="AQ5" i="67" s="1"/>
  <c r="AI47" i="77"/>
  <c r="AQ75" i="75"/>
  <c r="AV56" i="75"/>
  <c r="AJ56" i="75"/>
  <c r="AU70" i="75"/>
  <c r="AI54" i="75"/>
  <c r="AP65" i="75"/>
  <c r="AT71" i="75"/>
  <c r="AI74" i="67"/>
  <c r="AI5" i="67" s="1"/>
  <c r="AF74" i="67"/>
  <c r="AO74" i="67"/>
  <c r="AT23" i="74"/>
  <c r="AY44" i="77"/>
  <c r="AT54" i="101"/>
  <c r="AX53" i="97"/>
  <c r="AU51" i="101"/>
  <c r="AM51" i="97"/>
  <c r="AU25" i="68"/>
  <c r="AP25" i="68"/>
  <c r="AK51" i="101"/>
  <c r="AU56" i="101"/>
  <c r="AM56" i="97"/>
  <c r="AX54" i="97"/>
  <c r="AU25" i="69"/>
  <c r="AQ25" i="68"/>
  <c r="AU57" i="101"/>
  <c r="AU33" i="101"/>
  <c r="AU55" i="101"/>
  <c r="AX58" i="97"/>
  <c r="AS51" i="97"/>
  <c r="AM54" i="97"/>
  <c r="AX32" i="97"/>
  <c r="AM34" i="97"/>
  <c r="AU54" i="101"/>
  <c r="AA54" i="101"/>
  <c r="AT51" i="101"/>
  <c r="AN52" i="101"/>
  <c r="AN33" i="101"/>
  <c r="AA29" i="101"/>
  <c r="AU25" i="101"/>
  <c r="AB58" i="97"/>
  <c r="AN26" i="101"/>
  <c r="AD31" i="101"/>
  <c r="AC55" i="97"/>
  <c r="AC34" i="97"/>
  <c r="AM58" i="97"/>
  <c r="AM52" i="97"/>
  <c r="AN51" i="97"/>
  <c r="AS57" i="97"/>
  <c r="AI51" i="97"/>
  <c r="AM26" i="97"/>
  <c r="AN58" i="101"/>
  <c r="AN53" i="101"/>
  <c r="AK55" i="101"/>
  <c r="AU53" i="101"/>
  <c r="AJ52" i="101"/>
  <c r="AU34" i="101"/>
  <c r="AN34" i="101"/>
  <c r="AK29" i="101"/>
  <c r="AU27" i="101"/>
  <c r="AU30" i="101"/>
  <c r="AC51" i="97"/>
  <c r="AM32" i="97"/>
  <c r="AM31" i="97"/>
  <c r="AD52" i="101"/>
  <c r="AA51" i="101"/>
  <c r="AC57" i="97"/>
  <c r="AM29" i="97"/>
  <c r="AA58" i="101"/>
  <c r="AN56" i="101"/>
  <c r="AD34" i="101"/>
  <c r="AN32" i="101"/>
  <c r="AA55" i="101"/>
  <c r="AA31" i="101"/>
  <c r="AM57" i="97"/>
  <c r="AS55" i="97"/>
  <c r="AM53" i="97"/>
  <c r="AS34" i="97"/>
  <c r="AI52" i="97"/>
  <c r="AM55" i="97"/>
  <c r="AB32" i="97"/>
  <c r="AI29" i="97"/>
  <c r="AM25" i="97"/>
  <c r="AM28" i="97"/>
  <c r="AM30" i="97"/>
  <c r="AH46" i="100"/>
  <c r="AQ90" i="66"/>
  <c r="AS60" i="100"/>
  <c r="AP115" i="65"/>
  <c r="AC58" i="101"/>
  <c r="AC33" i="101"/>
  <c r="AC32" i="101"/>
  <c r="AC51" i="101"/>
  <c r="AC27" i="101"/>
  <c r="AC57" i="101"/>
  <c r="AC56" i="101"/>
  <c r="AX51" i="101"/>
  <c r="AX58" i="101"/>
  <c r="AO55" i="101"/>
  <c r="AO51" i="101"/>
  <c r="AY57" i="97"/>
  <c r="AX31" i="101"/>
  <c r="AX27" i="101"/>
  <c r="AW58" i="97"/>
  <c r="AN31" i="97"/>
  <c r="AO57" i="101"/>
  <c r="AX55" i="101"/>
  <c r="AX34" i="101"/>
  <c r="AO31" i="101"/>
  <c r="AO27" i="101"/>
  <c r="AX32" i="101"/>
  <c r="AW51" i="97"/>
  <c r="AW34" i="97"/>
  <c r="AW33" i="97"/>
  <c r="AT25" i="97"/>
  <c r="AN29" i="97"/>
  <c r="AX56" i="101"/>
  <c r="AO56" i="101"/>
  <c r="AO52" i="101"/>
  <c r="AX54" i="101"/>
  <c r="AX30" i="101"/>
  <c r="AX26" i="101"/>
  <c r="AW57" i="97"/>
  <c r="AO33" i="101"/>
  <c r="AO25" i="101"/>
  <c r="AO28" i="101"/>
  <c r="AN52" i="97"/>
  <c r="AW54" i="97"/>
  <c r="AX52" i="101"/>
  <c r="AN27" i="97"/>
  <c r="AB58" i="101"/>
  <c r="AA28" i="97"/>
  <c r="AA34" i="97"/>
  <c r="AV58" i="101"/>
  <c r="AW57" i="101"/>
  <c r="AW51" i="101"/>
  <c r="AG51" i="101"/>
  <c r="AV58" i="97"/>
  <c r="AQ55" i="101"/>
  <c r="AR56" i="97"/>
  <c r="AI52" i="101"/>
  <c r="AO55" i="97"/>
  <c r="AO51" i="97"/>
  <c r="AX33" i="97"/>
  <c r="AR31" i="97"/>
  <c r="AO30" i="97"/>
  <c r="AR55" i="97"/>
  <c r="AR51" i="97"/>
  <c r="AR34" i="97"/>
  <c r="AR30" i="97"/>
  <c r="AX52" i="97"/>
  <c r="AR27" i="97"/>
  <c r="AR26" i="97"/>
  <c r="AV57" i="101"/>
  <c r="AI54" i="101"/>
  <c r="AV53" i="101"/>
  <c r="AR52" i="101"/>
  <c r="AR58" i="97"/>
  <c r="AW25" i="101"/>
  <c r="AP31" i="101"/>
  <c r="AX57" i="97"/>
  <c r="AO34" i="97"/>
  <c r="AR54" i="97"/>
  <c r="AV32" i="97"/>
  <c r="AX30" i="97"/>
  <c r="AR57" i="97"/>
  <c r="AY29" i="97"/>
  <c r="AX26" i="97"/>
  <c r="AP27" i="101"/>
  <c r="AX51" i="97"/>
  <c r="AC53" i="101"/>
  <c r="AX56" i="97"/>
  <c r="AX34" i="97"/>
  <c r="AR32" i="97"/>
  <c r="AR53" i="97"/>
  <c r="AX29" i="97"/>
  <c r="AD25" i="97"/>
  <c r="AR33" i="97"/>
  <c r="AX33" i="101"/>
  <c r="AU26" i="97"/>
  <c r="AL33" i="101"/>
  <c r="AH25" i="97"/>
  <c r="AF33" i="101"/>
  <c r="AD54" i="101"/>
  <c r="AD28" i="101"/>
  <c r="AD33" i="101"/>
  <c r="AD57" i="101"/>
  <c r="AD56" i="101"/>
  <c r="AD27" i="101"/>
  <c r="AD55" i="101"/>
  <c r="AD51" i="101"/>
  <c r="AD26" i="101"/>
  <c r="AH31" i="97"/>
  <c r="AH27" i="97"/>
  <c r="AG53" i="97"/>
  <c r="AD29" i="101"/>
  <c r="AW53" i="97"/>
  <c r="AS34" i="101"/>
  <c r="AS30" i="101"/>
  <c r="AR33" i="101"/>
  <c r="AP27" i="97"/>
  <c r="AJ32" i="101"/>
  <c r="AI53" i="97"/>
  <c r="AI26" i="97"/>
  <c r="AI58" i="97"/>
  <c r="AI55" i="97"/>
  <c r="AI57" i="97"/>
  <c r="AI32" i="97"/>
  <c r="AI54" i="97"/>
  <c r="AI56" i="97"/>
  <c r="AI31" i="97"/>
  <c r="AI33" i="97"/>
  <c r="AI28" i="97"/>
  <c r="AI34" i="97"/>
  <c r="AE32" i="101"/>
  <c r="AC30" i="101"/>
  <c r="AV32" i="101"/>
  <c r="AX27" i="97"/>
  <c r="AV33" i="101"/>
  <c r="AB32" i="101"/>
  <c r="AF58" i="101"/>
  <c r="AP55" i="101"/>
  <c r="AY54" i="101"/>
  <c r="AP51" i="101"/>
  <c r="AW55" i="101"/>
  <c r="AG55" i="101"/>
  <c r="AP54" i="101"/>
  <c r="AW58" i="101"/>
  <c r="AP57" i="101"/>
  <c r="AY33" i="101"/>
  <c r="AG31" i="101"/>
  <c r="AP30" i="101"/>
  <c r="AP56" i="101"/>
  <c r="AY55" i="101"/>
  <c r="AP32" i="101"/>
  <c r="AG29" i="101"/>
  <c r="AG25" i="101"/>
  <c r="AG28" i="101"/>
  <c r="AF56" i="97"/>
  <c r="AV55" i="97"/>
  <c r="AV34" i="97"/>
  <c r="AT55" i="97"/>
  <c r="AG53" i="101"/>
  <c r="AY28" i="101"/>
  <c r="AV57" i="97"/>
  <c r="AF57" i="97"/>
  <c r="AV29" i="97"/>
  <c r="AG57" i="101"/>
  <c r="AG56" i="101"/>
  <c r="AG52" i="101"/>
  <c r="AY57" i="101"/>
  <c r="AY58" i="101"/>
  <c r="AP34" i="101"/>
  <c r="AW31" i="101"/>
  <c r="AF58" i="97"/>
  <c r="AG33" i="101"/>
  <c r="AW29" i="101"/>
  <c r="AY27" i="101"/>
  <c r="AY30" i="101"/>
  <c r="AY26" i="101"/>
  <c r="AV51" i="97"/>
  <c r="AF51" i="97"/>
  <c r="AF30" i="97"/>
  <c r="AK57" i="97"/>
  <c r="AF32" i="97"/>
  <c r="AT26" i="97"/>
  <c r="AV27" i="97"/>
  <c r="AF27" i="97"/>
  <c r="AF25" i="97"/>
  <c r="AB25" i="97"/>
  <c r="AP58" i="101"/>
  <c r="AQ57" i="101"/>
  <c r="AY53" i="101"/>
  <c r="AY56" i="101"/>
  <c r="AY34" i="101"/>
  <c r="AW32" i="101"/>
  <c r="AF32" i="101"/>
  <c r="AW53" i="101"/>
  <c r="AV56" i="97"/>
  <c r="AG32" i="101"/>
  <c r="AV52" i="97"/>
  <c r="AF52" i="97"/>
  <c r="AV31" i="97"/>
  <c r="AF31" i="97"/>
  <c r="AF55" i="97"/>
  <c r="AF34" i="97"/>
  <c r="AD55" i="97"/>
  <c r="AP52" i="101"/>
  <c r="AV54" i="97"/>
  <c r="AB54" i="97"/>
  <c r="AV53" i="97"/>
  <c r="AF53" i="97"/>
  <c r="AF28" i="97"/>
  <c r="AF26" i="97"/>
  <c r="AY58" i="97"/>
  <c r="AY55" i="97"/>
  <c r="AY51" i="97"/>
  <c r="AY25" i="97"/>
  <c r="AY56" i="97"/>
  <c r="AY53" i="97"/>
  <c r="AY54" i="97"/>
  <c r="AY31" i="97"/>
  <c r="AY33" i="97"/>
  <c r="AY34" i="97"/>
  <c r="AY32" i="97"/>
  <c r="AY52" i="97"/>
  <c r="AY28" i="97"/>
  <c r="AY26" i="97"/>
  <c r="AJ58" i="101"/>
  <c r="AQ58" i="101"/>
  <c r="AB53" i="101"/>
  <c r="AK52" i="101"/>
  <c r="AA57" i="101"/>
  <c r="AI53" i="101"/>
  <c r="AI58" i="101"/>
  <c r="AQ34" i="101"/>
  <c r="AA34" i="101"/>
  <c r="AJ33" i="101"/>
  <c r="AH34" i="101"/>
  <c r="AQ33" i="101"/>
  <c r="AA33" i="101"/>
  <c r="AN58" i="97"/>
  <c r="AQ57" i="97"/>
  <c r="AH31" i="101"/>
  <c r="AI26" i="101"/>
  <c r="AT57" i="97"/>
  <c r="AD57" i="97"/>
  <c r="AQ58" i="97"/>
  <c r="AQ53" i="97"/>
  <c r="AQ32" i="97"/>
  <c r="AB55" i="97"/>
  <c r="AT53" i="97"/>
  <c r="AD53" i="97"/>
  <c r="AE52" i="97"/>
  <c r="AB34" i="97"/>
  <c r="AT32" i="97"/>
  <c r="AD32" i="97"/>
  <c r="AT51" i="97"/>
  <c r="AD51" i="97"/>
  <c r="AH52" i="101"/>
  <c r="AQ51" i="101"/>
  <c r="AE55" i="97"/>
  <c r="AN54" i="97"/>
  <c r="AT52" i="97"/>
  <c r="AD52" i="97"/>
  <c r="AK34" i="101"/>
  <c r="AT25" i="101"/>
  <c r="AE33" i="97"/>
  <c r="AN32" i="97"/>
  <c r="AB57" i="97"/>
  <c r="AX25" i="68"/>
  <c r="AQ29" i="97"/>
  <c r="AB33" i="97"/>
  <c r="AD31" i="97"/>
  <c r="AE30" i="97"/>
  <c r="AQ26" i="97"/>
  <c r="AQ27" i="97"/>
  <c r="AN26" i="97"/>
  <c r="AT57" i="101"/>
  <c r="AT34" i="101"/>
  <c r="AK31" i="101"/>
  <c r="AQ29" i="101"/>
  <c r="AT26" i="101"/>
  <c r="AA25" i="101"/>
  <c r="AI55" i="101"/>
  <c r="AQ31" i="101"/>
  <c r="AI27" i="101"/>
  <c r="AT58" i="97"/>
  <c r="AD58" i="97"/>
  <c r="AK32" i="101"/>
  <c r="AT31" i="101"/>
  <c r="AI30" i="101"/>
  <c r="AT27" i="101"/>
  <c r="AA26" i="101"/>
  <c r="AK58" i="97"/>
  <c r="AI25" i="101"/>
  <c r="AN53" i="97"/>
  <c r="AB56" i="97"/>
  <c r="AK55" i="97"/>
  <c r="AT54" i="97"/>
  <c r="AD54" i="97"/>
  <c r="AQ34" i="97"/>
  <c r="AK34" i="97"/>
  <c r="AT33" i="97"/>
  <c r="AD33" i="97"/>
  <c r="AK30" i="97"/>
  <c r="AE56" i="97"/>
  <c r="AN55" i="97"/>
  <c r="AB51" i="97"/>
  <c r="AN34" i="97"/>
  <c r="AK53" i="101"/>
  <c r="AT52" i="101"/>
  <c r="AI51" i="101"/>
  <c r="AQ55" i="97"/>
  <c r="AK53" i="97"/>
  <c r="AI28" i="101"/>
  <c r="AQ33" i="97"/>
  <c r="AT30" i="97"/>
  <c r="AD30" i="97"/>
  <c r="AB53" i="97"/>
  <c r="AY25" i="69"/>
  <c r="AQ17" i="69"/>
  <c r="AP17" i="68"/>
  <c r="AT25" i="68"/>
  <c r="AS25" i="68"/>
  <c r="AB28" i="97"/>
  <c r="AQ25" i="97"/>
  <c r="AQ28" i="97"/>
  <c r="AT31" i="97"/>
  <c r="AU30" i="97"/>
  <c r="AF29" i="97"/>
  <c r="AD27" i="97"/>
  <c r="AY27" i="97"/>
  <c r="AK57" i="101"/>
  <c r="AT56" i="101"/>
  <c r="AJ57" i="101"/>
  <c r="AK56" i="101"/>
  <c r="AT55" i="101"/>
  <c r="AH58" i="101"/>
  <c r="AI57" i="101"/>
  <c r="AH54" i="101"/>
  <c r="AQ53" i="101"/>
  <c r="AA53" i="101"/>
  <c r="AK58" i="101"/>
  <c r="AI34" i="101"/>
  <c r="AB33" i="101"/>
  <c r="AI33" i="101"/>
  <c r="AI29" i="101"/>
  <c r="AK27" i="101"/>
  <c r="AQ25" i="101"/>
  <c r="AI31" i="101"/>
  <c r="AT28" i="101"/>
  <c r="AK25" i="101"/>
  <c r="AK28" i="101"/>
  <c r="AQ26" i="101"/>
  <c r="AI56" i="101"/>
  <c r="AN56" i="97"/>
  <c r="AB52" i="97"/>
  <c r="AK51" i="97"/>
  <c r="AB31" i="97"/>
  <c r="AQ52" i="97"/>
  <c r="AK33" i="97"/>
  <c r="AE31" i="97"/>
  <c r="AN30" i="97"/>
  <c r="AT56" i="97"/>
  <c r="AD56" i="97"/>
  <c r="AE51" i="97"/>
  <c r="AT33" i="101"/>
  <c r="AT34" i="97"/>
  <c r="AD34" i="97"/>
  <c r="AN28" i="97"/>
  <c r="AD26" i="97"/>
  <c r="AD29" i="97"/>
  <c r="AB27" i="97"/>
  <c r="AN33" i="97"/>
  <c r="AQ30" i="97"/>
  <c r="AC114" i="66"/>
  <c r="AB114" i="66"/>
  <c r="AH45" i="74"/>
  <c r="AG45" i="74"/>
  <c r="AJ10" i="74"/>
  <c r="AJ14" i="74" s="1"/>
  <c r="AJ44" i="74"/>
  <c r="AJ26" i="74"/>
  <c r="AQ45" i="77"/>
  <c r="AW25" i="69"/>
  <c r="AX31" i="97"/>
  <c r="AU27" i="97"/>
  <c r="AJ26" i="97"/>
  <c r="AJ24" i="97" s="1"/>
  <c r="AG35" i="75"/>
  <c r="AU45" i="77"/>
  <c r="AK26" i="101"/>
  <c r="AX17" i="68"/>
  <c r="AA74" i="67"/>
  <c r="AA5" i="67" s="1"/>
  <c r="AD46" i="100"/>
  <c r="AI45" i="77"/>
  <c r="AT25" i="69"/>
  <c r="AH17" i="68"/>
  <c r="AP68" i="75"/>
  <c r="AP64" i="75"/>
  <c r="AU50" i="75"/>
  <c r="AQ58" i="75"/>
  <c r="AI58" i="75"/>
  <c r="AF48" i="75"/>
  <c r="AI114" i="66"/>
  <c r="AC90" i="66"/>
  <c r="AU44" i="75"/>
  <c r="AR113" i="65"/>
  <c r="AB44" i="75"/>
  <c r="AC92" i="75" s="1"/>
  <c r="AE44" i="77"/>
  <c r="AM51" i="75"/>
  <c r="AW90" i="65"/>
  <c r="AV101" i="65"/>
  <c r="AB44" i="74"/>
  <c r="AJ90" i="66"/>
  <c r="AB90" i="66"/>
  <c r="AM58" i="75"/>
  <c r="AE58" i="75"/>
  <c r="AU51" i="75"/>
  <c r="AT60" i="77"/>
  <c r="AN118" i="65"/>
  <c r="AM13" i="65"/>
  <c r="AM78" i="65" s="1"/>
  <c r="AH74" i="67"/>
  <c r="AI77" i="102"/>
  <c r="AD41" i="100"/>
  <c r="AT43" i="100"/>
  <c r="AW113" i="67"/>
  <c r="AW110" i="67" s="1"/>
  <c r="AW109" i="67" s="1"/>
  <c r="AW54" i="66"/>
  <c r="AW53" i="66" s="1"/>
  <c r="AW82" i="66" s="1"/>
  <c r="AO113" i="67"/>
  <c r="AO110" i="67" s="1"/>
  <c r="AO109" i="67" s="1"/>
  <c r="AO54" i="66"/>
  <c r="AO53" i="66" s="1"/>
  <c r="AO82" i="66" s="1"/>
  <c r="AG113" i="67"/>
  <c r="AG110" i="67" s="1"/>
  <c r="AG109" i="67" s="1"/>
  <c r="AG54" i="66"/>
  <c r="AG53" i="66" s="1"/>
  <c r="AG82" i="66" s="1"/>
  <c r="AG118" i="66" s="1"/>
  <c r="AQ25" i="64"/>
  <c r="AQ22" i="64"/>
  <c r="AQ27" i="64"/>
  <c r="AQ24" i="64"/>
  <c r="AQ23" i="64"/>
  <c r="AQ26" i="64"/>
  <c r="AA24" i="64"/>
  <c r="AA22" i="64"/>
  <c r="AA27" i="64"/>
  <c r="AA23" i="64"/>
  <c r="AA26" i="64"/>
  <c r="AL21" i="64"/>
  <c r="AL23" i="64"/>
  <c r="AL25" i="64"/>
  <c r="AL27" i="64"/>
  <c r="AL20" i="64"/>
  <c r="AL22" i="64"/>
  <c r="AL24" i="64"/>
  <c r="AL26" i="64"/>
  <c r="AV115" i="65"/>
  <c r="AV103" i="65"/>
  <c r="AW115" i="65"/>
  <c r="AG115" i="65"/>
  <c r="AF115" i="65"/>
  <c r="AF91" i="65"/>
  <c r="AM92" i="65"/>
  <c r="AM116" i="65"/>
  <c r="AN116" i="65"/>
  <c r="AR116" i="65"/>
  <c r="AS116" i="65"/>
  <c r="AR104" i="65"/>
  <c r="AB116" i="65"/>
  <c r="AC116" i="65"/>
  <c r="AT102" i="66"/>
  <c r="AT90" i="66"/>
  <c r="AD90" i="66"/>
  <c r="AE114" i="66"/>
  <c r="AW108" i="65"/>
  <c r="AW96" i="65"/>
  <c r="AX120" i="65"/>
  <c r="AU78" i="65"/>
  <c r="AU5" i="65"/>
  <c r="AF32" i="64"/>
  <c r="AG58" i="64"/>
  <c r="AF5" i="68"/>
  <c r="AF7" i="68" s="1"/>
  <c r="AF58" i="64"/>
  <c r="AT35" i="75"/>
  <c r="AT9" i="74"/>
  <c r="AD35" i="75"/>
  <c r="AD9" i="74"/>
  <c r="BE101" i="66"/>
  <c r="BC101" i="66"/>
  <c r="D5" i="108"/>
  <c r="BA101" i="66"/>
  <c r="AT101" i="66"/>
  <c r="BB101" i="66"/>
  <c r="BD101" i="66"/>
  <c r="AX101" i="66"/>
  <c r="AT6" i="76"/>
  <c r="AT30" i="76" s="1"/>
  <c r="AT24" i="77"/>
  <c r="AL91" i="66"/>
  <c r="AM115" i="66"/>
  <c r="AO114" i="66"/>
  <c r="AN90" i="66"/>
  <c r="AW90" i="66"/>
  <c r="AW114" i="66"/>
  <c r="AG114" i="66"/>
  <c r="AH114" i="66"/>
  <c r="AG90" i="66"/>
  <c r="AJ92" i="66"/>
  <c r="AJ116" i="66"/>
  <c r="AK116" i="66"/>
  <c r="AF31" i="77"/>
  <c r="AF8" i="76"/>
  <c r="AF9" i="76" s="1"/>
  <c r="AK31" i="77"/>
  <c r="AK8" i="76"/>
  <c r="AY48" i="75"/>
  <c r="AY80" i="75"/>
  <c r="AI44" i="75"/>
  <c r="AI80" i="75"/>
  <c r="AQ44" i="75"/>
  <c r="AQ51" i="75"/>
  <c r="AA51" i="75"/>
  <c r="AA44" i="75"/>
  <c r="AX14" i="67"/>
  <c r="AX13" i="67" s="1"/>
  <c r="AX13" i="66"/>
  <c r="AX78" i="66" s="1"/>
  <c r="AV32" i="64"/>
  <c r="AV5" i="69"/>
  <c r="AV29" i="69" s="1"/>
  <c r="AV45" i="64"/>
  <c r="AV5" i="68"/>
  <c r="AV29" i="68" s="1"/>
  <c r="AW58" i="64"/>
  <c r="AV58" i="64"/>
  <c r="AV14" i="64"/>
  <c r="AV9" i="73" s="1"/>
  <c r="AO123" i="67"/>
  <c r="AO121" i="67" s="1"/>
  <c r="AO65" i="66"/>
  <c r="AO84" i="66" s="1"/>
  <c r="AX74" i="67"/>
  <c r="AM5" i="67"/>
  <c r="AU137" i="100"/>
  <c r="AD43" i="100"/>
  <c r="AT46" i="100"/>
  <c r="AF46" i="100"/>
  <c r="AV53" i="77"/>
  <c r="AJ53" i="77"/>
  <c r="AB53" i="77"/>
  <c r="AY65" i="77"/>
  <c r="AV58" i="77"/>
  <c r="AR58" i="77"/>
  <c r="AX30" i="76"/>
  <c r="AY53" i="77"/>
  <c r="AU53" i="77"/>
  <c r="AX65" i="77"/>
  <c r="AY47" i="77"/>
  <c r="AU47" i="77"/>
  <c r="AA47" i="77"/>
  <c r="AU58" i="77"/>
  <c r="AX58" i="77"/>
  <c r="AV23" i="74"/>
  <c r="AF23" i="74"/>
  <c r="AY23" i="74"/>
  <c r="AI23" i="74"/>
  <c r="AP23" i="74"/>
  <c r="AX64" i="75"/>
  <c r="AT73" i="75"/>
  <c r="AY54" i="75"/>
  <c r="AM54" i="75"/>
  <c r="AF51" i="75"/>
  <c r="AQ50" i="75"/>
  <c r="AT65" i="75"/>
  <c r="AF20" i="64"/>
  <c r="AF21" i="64"/>
  <c r="AF23" i="64"/>
  <c r="AF25" i="64"/>
  <c r="AF27" i="64"/>
  <c r="AW5" i="65"/>
  <c r="AW73" i="65" s="1"/>
  <c r="AW10" i="73" s="1"/>
  <c r="AQ46" i="100"/>
  <c r="AT108" i="65"/>
  <c r="C12" i="108"/>
  <c r="BE108" i="65"/>
  <c r="AP96" i="65"/>
  <c r="BB108" i="65"/>
  <c r="AZ108" i="65"/>
  <c r="AS108" i="65"/>
  <c r="AP120" i="65"/>
  <c r="AX108" i="65"/>
  <c r="BC108" i="65"/>
  <c r="BD108" i="65"/>
  <c r="AQ65" i="77"/>
  <c r="AN47" i="77"/>
  <c r="AF47" i="77"/>
  <c r="AM53" i="77"/>
  <c r="AE53" i="77"/>
  <c r="AM47" i="77"/>
  <c r="AE47" i="77"/>
  <c r="AY58" i="77"/>
  <c r="AT58" i="77"/>
  <c r="AR23" i="74"/>
  <c r="AB23" i="74"/>
  <c r="AU23" i="74"/>
  <c r="AE23" i="74"/>
  <c r="AL23" i="74"/>
  <c r="AI51" i="75"/>
  <c r="AY51" i="75"/>
  <c r="AL19" i="64"/>
  <c r="AR92" i="65"/>
  <c r="AJ114" i="66"/>
  <c r="AQ42" i="74"/>
  <c r="AR42" i="74"/>
  <c r="Z24" i="74"/>
  <c r="AH24" i="74" s="1"/>
  <c r="AB42" i="74"/>
  <c r="AU8" i="74"/>
  <c r="AA9" i="74"/>
  <c r="AB45" i="74" s="1"/>
  <c r="AV90" i="66"/>
  <c r="AL90" i="66"/>
  <c r="AA90" i="66"/>
  <c r="AE90" i="66"/>
  <c r="AF90" i="66"/>
  <c r="AO90" i="66"/>
  <c r="AH90" i="66"/>
  <c r="AU90" i="66"/>
  <c r="AT32" i="64"/>
  <c r="AT5" i="68"/>
  <c r="AU29" i="68" s="1"/>
  <c r="AT14" i="64"/>
  <c r="AT58" i="64"/>
  <c r="AT45" i="64"/>
  <c r="AU58" i="64"/>
  <c r="AD32" i="64"/>
  <c r="AE58" i="64"/>
  <c r="AD14" i="64"/>
  <c r="AD5" i="69"/>
  <c r="AE29" i="69" s="1"/>
  <c r="AR13" i="66"/>
  <c r="AR78" i="66" s="1"/>
  <c r="AS102" i="66"/>
  <c r="AS90" i="66"/>
  <c r="AK13" i="66"/>
  <c r="AK78" i="66" s="1"/>
  <c r="AM77" i="102"/>
  <c r="AY77" i="102"/>
  <c r="AT47" i="100"/>
  <c r="AT45" i="100"/>
  <c r="AT41" i="100"/>
  <c r="AT42" i="100"/>
  <c r="AN53" i="77"/>
  <c r="AF53" i="77"/>
  <c r="AX66" i="77"/>
  <c r="AQ50" i="77"/>
  <c r="AR47" i="77"/>
  <c r="AN23" i="74"/>
  <c r="AQ23" i="74"/>
  <c r="AA23" i="74"/>
  <c r="AD23" i="74"/>
  <c r="AW102" i="65"/>
  <c r="AQ20" i="64"/>
  <c r="AX115" i="65"/>
  <c r="AY115" i="65"/>
  <c r="AX103" i="65"/>
  <c r="AH115" i="65"/>
  <c r="AI115" i="65"/>
  <c r="AH91" i="65"/>
  <c r="AP116" i="65"/>
  <c r="AO92" i="65"/>
  <c r="AX104" i="65"/>
  <c r="AY116" i="65"/>
  <c r="AX92" i="65"/>
  <c r="AH92" i="65"/>
  <c r="AI116" i="65"/>
  <c r="AH116" i="65"/>
  <c r="AQ9" i="74"/>
  <c r="AR45" i="74" s="1"/>
  <c r="AY102" i="66"/>
  <c r="D6" i="90"/>
  <c r="AY90" i="66"/>
  <c r="AQ114" i="66"/>
  <c r="AQ102" i="66"/>
  <c r="AQ121" i="67"/>
  <c r="AD96" i="65"/>
  <c r="AI27" i="102"/>
  <c r="AI70" i="102" s="1"/>
  <c r="AO13" i="65"/>
  <c r="AO78" i="65" s="1"/>
  <c r="AO90" i="65" s="1"/>
  <c r="AC31" i="77"/>
  <c r="AC8" i="76"/>
  <c r="AI48" i="75"/>
  <c r="AV113" i="65"/>
  <c r="AL119" i="65"/>
  <c r="AN94" i="65"/>
  <c r="AR91" i="65"/>
  <c r="AT91" i="65"/>
  <c r="AU91" i="65"/>
  <c r="AV91" i="65"/>
  <c r="AJ91" i="65"/>
  <c r="AB91" i="65"/>
  <c r="AO91" i="65"/>
  <c r="AG91" i="65"/>
  <c r="AX91" i="65"/>
  <c r="AL91" i="65"/>
  <c r="AD91" i="65"/>
  <c r="AA91" i="65"/>
  <c r="AB115" i="65"/>
  <c r="AS91" i="65"/>
  <c r="AQ91" i="65"/>
  <c r="C7" i="107"/>
  <c r="AM56" i="75"/>
  <c r="AU53" i="75"/>
  <c r="AT28" i="75"/>
  <c r="AO34" i="75"/>
  <c r="AO8" i="74"/>
  <c r="AP60" i="77"/>
  <c r="AA43" i="77"/>
  <c r="AK34" i="75"/>
  <c r="AK8" i="74"/>
  <c r="AE48" i="77"/>
  <c r="AU56" i="75"/>
  <c r="AR31" i="77"/>
  <c r="AS76" i="77" s="1"/>
  <c r="AR8" i="76"/>
  <c r="AR9" i="76" s="1"/>
  <c r="AR13" i="76" s="1"/>
  <c r="AW34" i="75"/>
  <c r="AW8" i="74"/>
  <c r="AG34" i="75"/>
  <c r="AG8" i="74"/>
  <c r="AY52" i="77"/>
  <c r="AH28" i="75"/>
  <c r="AS34" i="75"/>
  <c r="AS8" i="74"/>
  <c r="AX94" i="102"/>
  <c r="AW82" i="102"/>
  <c r="AP64" i="77"/>
  <c r="AP31" i="76"/>
  <c r="AI59" i="75"/>
  <c r="AG33" i="97"/>
  <c r="AG57" i="97"/>
  <c r="AC34" i="101"/>
  <c r="AH33" i="101"/>
  <c r="AO30" i="101"/>
  <c r="AL29" i="101"/>
  <c r="AQ25" i="69"/>
  <c r="AX25" i="69"/>
  <c r="AP25" i="69"/>
  <c r="AL17" i="68"/>
  <c r="AR25" i="69"/>
  <c r="AV28" i="97"/>
  <c r="AP26" i="97"/>
  <c r="AI25" i="97"/>
  <c r="AL29" i="97"/>
  <c r="AE28" i="97"/>
  <c r="AX25" i="97"/>
  <c r="AV33" i="97"/>
  <c r="AP31" i="97"/>
  <c r="AI30" i="97"/>
  <c r="AB29" i="97"/>
  <c r="AL27" i="97"/>
  <c r="AE26" i="97"/>
  <c r="AN25" i="97"/>
  <c r="AU31" i="77"/>
  <c r="AU61" i="77" s="1"/>
  <c r="AU8" i="76"/>
  <c r="AP28" i="97"/>
  <c r="AE27" i="97"/>
  <c r="AV26" i="97"/>
  <c r="AB26" i="97"/>
  <c r="AE37" i="76"/>
  <c r="AW24" i="77"/>
  <c r="AW6" i="76"/>
  <c r="AW30" i="76" s="1"/>
  <c r="AP34" i="75"/>
  <c r="AP8" i="74"/>
  <c r="AQ44" i="74" s="1"/>
  <c r="AM28" i="75"/>
  <c r="AM7" i="74"/>
  <c r="AP28" i="75"/>
  <c r="AS77" i="66"/>
  <c r="AS5" i="66"/>
  <c r="AC77" i="66"/>
  <c r="AC5" i="66"/>
  <c r="AL5" i="66"/>
  <c r="AV77" i="66"/>
  <c r="AV5" i="66"/>
  <c r="AF77" i="66"/>
  <c r="AF5" i="66"/>
  <c r="AQ77" i="66"/>
  <c r="AQ5" i="66"/>
  <c r="AA77" i="66"/>
  <c r="AA5" i="66"/>
  <c r="AV28" i="75"/>
  <c r="AN28" i="75"/>
  <c r="AF28" i="75"/>
  <c r="AK60" i="100"/>
  <c r="AT66" i="77"/>
  <c r="AP66" i="77"/>
  <c r="AX64" i="77"/>
  <c r="AA45" i="77"/>
  <c r="AA52" i="77"/>
  <c r="AP62" i="77"/>
  <c r="AL59" i="75"/>
  <c r="AR27" i="102"/>
  <c r="AR70" i="102" s="1"/>
  <c r="AS94" i="102" s="1"/>
  <c r="AB27" i="102"/>
  <c r="AR28" i="101"/>
  <c r="AB54" i="101"/>
  <c r="AJ34" i="101"/>
  <c r="AV25" i="101"/>
  <c r="AW31" i="97"/>
  <c r="AW26" i="97"/>
  <c r="AS17" i="68"/>
  <c r="AN17" i="68"/>
  <c r="AQ31" i="77"/>
  <c r="AQ61" i="77" s="1"/>
  <c r="AQ8" i="76"/>
  <c r="BD34" i="100"/>
  <c r="AS24" i="77"/>
  <c r="AS6" i="76"/>
  <c r="AS30" i="76" s="1"/>
  <c r="AV41" i="74"/>
  <c r="AN41" i="74"/>
  <c r="AF41" i="74"/>
  <c r="AY42" i="74"/>
  <c r="AO24" i="77"/>
  <c r="AO6" i="76"/>
  <c r="AL34" i="75"/>
  <c r="AL8" i="74"/>
  <c r="AM44" i="74" s="1"/>
  <c r="AY28" i="75"/>
  <c r="AY7" i="74"/>
  <c r="AI28" i="75"/>
  <c r="AI7" i="74"/>
  <c r="AJ43" i="74" s="1"/>
  <c r="AO77" i="66"/>
  <c r="AO5" i="66"/>
  <c r="AH5" i="66"/>
  <c r="AR77" i="66"/>
  <c r="AB77" i="66"/>
  <c r="AB5" i="66"/>
  <c r="AJ45" i="74"/>
  <c r="AM77" i="66"/>
  <c r="AS28" i="75"/>
  <c r="AS7" i="74"/>
  <c r="AT43" i="74" s="1"/>
  <c r="AK28" i="75"/>
  <c r="AK7" i="74"/>
  <c r="AC28" i="75"/>
  <c r="AC7" i="74"/>
  <c r="AD43" i="74" s="1"/>
  <c r="AU52" i="77"/>
  <c r="AR32" i="101"/>
  <c r="AJ28" i="101"/>
  <c r="AO57" i="97"/>
  <c r="AP24" i="77"/>
  <c r="AO34" i="101"/>
  <c r="AA32" i="101"/>
  <c r="AX29" i="101"/>
  <c r="AQ28" i="101"/>
  <c r="AG31" i="97"/>
  <c r="AG26" i="97"/>
  <c r="AT17" i="68"/>
  <c r="AD17" i="68"/>
  <c r="AC13" i="65"/>
  <c r="AT29" i="97"/>
  <c r="AE34" i="97"/>
  <c r="AA30" i="97"/>
  <c r="AT27" i="97"/>
  <c r="AL28" i="97"/>
  <c r="AA27" i="97"/>
  <c r="BE34" i="100"/>
  <c r="AZ34" i="100"/>
  <c r="AK24" i="77"/>
  <c r="AK6" i="76"/>
  <c r="AG24" i="77"/>
  <c r="AG6" i="76"/>
  <c r="AX34" i="75"/>
  <c r="AX8" i="74"/>
  <c r="AY44" i="74" s="1"/>
  <c r="AH34" i="75"/>
  <c r="AH50" i="75" s="1"/>
  <c r="AH8" i="74"/>
  <c r="AI44" i="74" s="1"/>
  <c r="AU28" i="75"/>
  <c r="AU7" i="74"/>
  <c r="AV43" i="74" s="1"/>
  <c r="AE28" i="75"/>
  <c r="AE7" i="74"/>
  <c r="AK77" i="66"/>
  <c r="AT5" i="66"/>
  <c r="AD5" i="66"/>
  <c r="AL28" i="75"/>
  <c r="AN77" i="66"/>
  <c r="AN5" i="66"/>
  <c r="AX28" i="75"/>
  <c r="AY77" i="66"/>
  <c r="AY5" i="66"/>
  <c r="AI77" i="66"/>
  <c r="AI5" i="66"/>
  <c r="AR28" i="75"/>
  <c r="AJ28" i="75"/>
  <c r="AB28" i="75"/>
  <c r="AD28" i="75"/>
  <c r="AI50" i="77"/>
  <c r="AT64" i="77"/>
  <c r="AU48" i="77"/>
  <c r="AA48" i="77"/>
  <c r="AP30" i="76"/>
  <c r="AP68" i="77"/>
  <c r="AI52" i="77"/>
  <c r="AX68" i="75"/>
  <c r="AJ30" i="101"/>
  <c r="AY31" i="77"/>
  <c r="AY8" i="76"/>
  <c r="AY40" i="76" s="1"/>
  <c r="BA34" i="100"/>
  <c r="AC24" i="77"/>
  <c r="AC6" i="76"/>
  <c r="AR41" i="74"/>
  <c r="AJ41" i="74"/>
  <c r="AB41" i="74"/>
  <c r="AU42" i="74"/>
  <c r="AT34" i="75"/>
  <c r="AT50" i="75" s="1"/>
  <c r="AT8" i="74"/>
  <c r="AQ28" i="75"/>
  <c r="AQ7" i="74"/>
  <c r="AR43" i="74" s="1"/>
  <c r="AA28" i="75"/>
  <c r="AA7" i="74"/>
  <c r="AW77" i="66"/>
  <c r="AW5" i="66"/>
  <c r="AG77" i="66"/>
  <c r="AG5" i="66"/>
  <c r="AP5" i="66"/>
  <c r="AJ77" i="66"/>
  <c r="AJ5" i="66"/>
  <c r="AU77" i="66"/>
  <c r="AU5" i="66"/>
  <c r="AE77" i="66"/>
  <c r="AE5" i="66"/>
  <c r="AN43" i="74"/>
  <c r="AW28" i="75"/>
  <c r="AW7" i="74"/>
  <c r="AO28" i="75"/>
  <c r="AO7" i="74"/>
  <c r="AG28" i="75"/>
  <c r="AG7" i="74"/>
  <c r="AG82" i="102"/>
  <c r="AH94" i="102"/>
  <c r="AL42" i="100"/>
  <c r="AJ27" i="102"/>
  <c r="AJ70" i="102" s="1"/>
  <c r="AF57" i="101"/>
  <c r="AB56" i="101"/>
  <c r="AV52" i="101"/>
  <c r="AF52" i="101"/>
  <c r="AR51" i="101"/>
  <c r="AR55" i="101"/>
  <c r="AR34" i="101"/>
  <c r="AB28" i="101"/>
  <c r="AJ54" i="101"/>
  <c r="AF34" i="101"/>
  <c r="AB30" i="101"/>
  <c r="AR26" i="101"/>
  <c r="AR29" i="101"/>
  <c r="AN55" i="101"/>
  <c r="AN51" i="101"/>
  <c r="AN28" i="101"/>
  <c r="AN25" i="101"/>
  <c r="AO33" i="97"/>
  <c r="AO53" i="97"/>
  <c r="AA50" i="97"/>
  <c r="AK52" i="97"/>
  <c r="AK56" i="97"/>
  <c r="AL24" i="77"/>
  <c r="AW34" i="101"/>
  <c r="AG34" i="101"/>
  <c r="AP33" i="101"/>
  <c r="AR31" i="101"/>
  <c r="AB31" i="101"/>
  <c r="AQ56" i="101"/>
  <c r="AQ52" i="101"/>
  <c r="AQ27" i="101"/>
  <c r="AQ30" i="101"/>
  <c r="AW26" i="101"/>
  <c r="AG26" i="101"/>
  <c r="AP25" i="101"/>
  <c r="AO31" i="97"/>
  <c r="AS27" i="97"/>
  <c r="AC27" i="97"/>
  <c r="AY17" i="69"/>
  <c r="AO26" i="97"/>
  <c r="AT17" i="69"/>
  <c r="AH17" i="69"/>
  <c r="BC17" i="68"/>
  <c r="BB17" i="68"/>
  <c r="BE17" i="68"/>
  <c r="BA17" i="68"/>
  <c r="BD17" i="68"/>
  <c r="AZ17" i="68"/>
  <c r="AS29" i="97"/>
  <c r="AC29" i="97"/>
  <c r="AK25" i="97"/>
  <c r="AS17" i="69"/>
  <c r="AK17" i="68"/>
  <c r="AO32" i="97"/>
  <c r="AC17" i="69"/>
  <c r="AN17" i="69"/>
  <c r="AF17" i="69"/>
  <c r="AV17" i="68"/>
  <c r="AF17" i="68"/>
  <c r="AR25" i="68"/>
  <c r="AM17" i="68"/>
  <c r="AR49" i="77"/>
  <c r="AJ49" i="77"/>
  <c r="AB49" i="77"/>
  <c r="AI49" i="77"/>
  <c r="AU44" i="77"/>
  <c r="AP59" i="75"/>
  <c r="AT74" i="75"/>
  <c r="AP74" i="75"/>
  <c r="AO55" i="75"/>
  <c r="AG55" i="75"/>
  <c r="AE56" i="75"/>
  <c r="AV55" i="75"/>
  <c r="AJ55" i="75"/>
  <c r="AB55" i="75"/>
  <c r="AQ53" i="75"/>
  <c r="AQ5" i="65"/>
  <c r="AL96" i="65"/>
  <c r="AV27" i="102"/>
  <c r="AV70" i="102" s="1"/>
  <c r="AF27" i="102"/>
  <c r="AF70" i="102" s="1"/>
  <c r="AO27" i="102"/>
  <c r="AO70" i="102" s="1"/>
  <c r="AO73" i="102" s="1"/>
  <c r="AK27" i="102"/>
  <c r="AF53" i="101"/>
  <c r="AB52" i="101"/>
  <c r="AJ55" i="101"/>
  <c r="AJ51" i="101"/>
  <c r="AJ29" i="101"/>
  <c r="AJ26" i="101"/>
  <c r="AV54" i="101"/>
  <c r="AF54" i="101"/>
  <c r="AV34" i="101"/>
  <c r="AR30" i="101"/>
  <c r="AJ25" i="101"/>
  <c r="AS58" i="97"/>
  <c r="AC58" i="97"/>
  <c r="AS54" i="97"/>
  <c r="AC54" i="97"/>
  <c r="AW56" i="97"/>
  <c r="AW52" i="97"/>
  <c r="AG56" i="97"/>
  <c r="AG52" i="97"/>
  <c r="AX24" i="77"/>
  <c r="AH24" i="77"/>
  <c r="AN31" i="101"/>
  <c r="AE56" i="101"/>
  <c r="AE52" i="101"/>
  <c r="AE31" i="101"/>
  <c r="AE26" i="101"/>
  <c r="AE29" i="101"/>
  <c r="AS54" i="101"/>
  <c r="AS28" i="101"/>
  <c r="AS25" i="101"/>
  <c r="AK54" i="101"/>
  <c r="AK33" i="101"/>
  <c r="AC54" i="101"/>
  <c r="AC25" i="101"/>
  <c r="AC28" i="101"/>
  <c r="AT53" i="101"/>
  <c r="AT30" i="101"/>
  <c r="AT58" i="101"/>
  <c r="AT32" i="101"/>
  <c r="AL53" i="101"/>
  <c r="AL32" i="101"/>
  <c r="AL30" i="101"/>
  <c r="AL27" i="101"/>
  <c r="AD58" i="101"/>
  <c r="AD30" i="101"/>
  <c r="AD53" i="101"/>
  <c r="AD32" i="101"/>
  <c r="AK31" i="97"/>
  <c r="AO27" i="97"/>
  <c r="AM17" i="69"/>
  <c r="AK26" i="97"/>
  <c r="AX17" i="69"/>
  <c r="AS13" i="65"/>
  <c r="AO29" i="97"/>
  <c r="AW25" i="97"/>
  <c r="AG25" i="97"/>
  <c r="AW17" i="69"/>
  <c r="AS25" i="69"/>
  <c r="AK17" i="69"/>
  <c r="AW17" i="68"/>
  <c r="AG17" i="68"/>
  <c r="AK32" i="97"/>
  <c r="AR17" i="69"/>
  <c r="AW25" i="68"/>
  <c r="AR17" i="68"/>
  <c r="AB17" i="68"/>
  <c r="AY17" i="68"/>
  <c r="AI17" i="68"/>
  <c r="AP5" i="67"/>
  <c r="AP129" i="67" s="1"/>
  <c r="AX29" i="76"/>
  <c r="AQ49" i="77"/>
  <c r="AR74" i="75"/>
  <c r="AX74" i="75"/>
  <c r="AQ57" i="75"/>
  <c r="AS55" i="75"/>
  <c r="AI49" i="75"/>
  <c r="AA49" i="75"/>
  <c r="AP69" i="75"/>
  <c r="AF55" i="101"/>
  <c r="AF51" i="101"/>
  <c r="AF28" i="101"/>
  <c r="AF30" i="101"/>
  <c r="AF26" i="101"/>
  <c r="AF29" i="101"/>
  <c r="AF25" i="101"/>
  <c r="AJ50" i="97"/>
  <c r="AS52" i="97"/>
  <c r="AS56" i="97"/>
  <c r="AC52" i="97"/>
  <c r="AC56" i="97"/>
  <c r="AJ31" i="101"/>
  <c r="AU52" i="101"/>
  <c r="AU26" i="101"/>
  <c r="AU31" i="101"/>
  <c r="AU29" i="101"/>
  <c r="AM57" i="101"/>
  <c r="AM56" i="101"/>
  <c r="AM29" i="101"/>
  <c r="AM52" i="101"/>
  <c r="AM31" i="101"/>
  <c r="AR27" i="101"/>
  <c r="AP50" i="97"/>
  <c r="AL17" i="69"/>
  <c r="AD17" i="69"/>
  <c r="AK29" i="97"/>
  <c r="AS25" i="97"/>
  <c r="AC25" i="97"/>
  <c r="AW32" i="97"/>
  <c r="AG32" i="97"/>
  <c r="AV17" i="69"/>
  <c r="AJ17" i="69"/>
  <c r="AB17" i="69"/>
  <c r="AA17" i="69"/>
  <c r="AU17" i="68"/>
  <c r="AE17" i="68"/>
  <c r="AA53" i="77"/>
  <c r="AV49" i="77"/>
  <c r="AN49" i="77"/>
  <c r="AF49" i="77"/>
  <c r="AA46" i="77"/>
  <c r="AA44" i="77"/>
  <c r="AV74" i="75"/>
  <c r="AU74" i="75"/>
  <c r="AW55" i="75"/>
  <c r="AK55" i="75"/>
  <c r="AC55" i="75"/>
  <c r="AP73" i="75"/>
  <c r="AI56" i="75"/>
  <c r="AA56" i="75"/>
  <c r="AN55" i="75"/>
  <c r="AF55" i="75"/>
  <c r="AY53" i="75"/>
  <c r="AQ55" i="75"/>
  <c r="AA5" i="65"/>
  <c r="AA6" i="69" s="1"/>
  <c r="AN27" i="102"/>
  <c r="AF56" i="101"/>
  <c r="AV56" i="101"/>
  <c r="AV55" i="101"/>
  <c r="AV51" i="101"/>
  <c r="AV28" i="101"/>
  <c r="AV30" i="101"/>
  <c r="AB51" i="101"/>
  <c r="AB57" i="101"/>
  <c r="AB55" i="101"/>
  <c r="AB34" i="101"/>
  <c r="AV26" i="101"/>
  <c r="AB26" i="101"/>
  <c r="AV29" i="101"/>
  <c r="AB29" i="101"/>
  <c r="AR25" i="101"/>
  <c r="AB25" i="101"/>
  <c r="AS30" i="97"/>
  <c r="AC30" i="97"/>
  <c r="AS33" i="97"/>
  <c r="AC33" i="97"/>
  <c r="AH50" i="97"/>
  <c r="AS53" i="97"/>
  <c r="AC53" i="97"/>
  <c r="AU50" i="97"/>
  <c r="AO56" i="97"/>
  <c r="AO52" i="97"/>
  <c r="AM32" i="101"/>
  <c r="AV31" i="101"/>
  <c r="AF31" i="101"/>
  <c r="AU28" i="101"/>
  <c r="AM28" i="101"/>
  <c r="AA56" i="101"/>
  <c r="AA52" i="101"/>
  <c r="AA27" i="101"/>
  <c r="AA30" i="101"/>
  <c r="AN27" i="101"/>
  <c r="AW54" i="101"/>
  <c r="AW27" i="101"/>
  <c r="AO58" i="101"/>
  <c r="AO54" i="101"/>
  <c r="AO29" i="101"/>
  <c r="AG54" i="101"/>
  <c r="AG27" i="101"/>
  <c r="AX53" i="101"/>
  <c r="AX57" i="101"/>
  <c r="AX28" i="101"/>
  <c r="AP53" i="101"/>
  <c r="AP26" i="101"/>
  <c r="AH57" i="101"/>
  <c r="AH53" i="101"/>
  <c r="AH28" i="101"/>
  <c r="AS31" i="97"/>
  <c r="AC31" i="97"/>
  <c r="AW27" i="97"/>
  <c r="AG27" i="97"/>
  <c r="AU17" i="69"/>
  <c r="AI17" i="69"/>
  <c r="AS26" i="97"/>
  <c r="AC26" i="97"/>
  <c r="AP17" i="69"/>
  <c r="AW29" i="97"/>
  <c r="AG29" i="97"/>
  <c r="AO25" i="97"/>
  <c r="AE17" i="69"/>
  <c r="AO17" i="69"/>
  <c r="AO17" i="68"/>
  <c r="AS32" i="97"/>
  <c r="AC32" i="97"/>
  <c r="AK28" i="97"/>
  <c r="AJ17" i="68"/>
  <c r="AQ17" i="68"/>
  <c r="AA17" i="68"/>
  <c r="AB77" i="102"/>
  <c r="AS77" i="102"/>
  <c r="AR77" i="102"/>
  <c r="AF77" i="102"/>
  <c r="AB89" i="102"/>
  <c r="AQ77" i="102"/>
  <c r="AV77" i="102"/>
  <c r="AJ77" i="102"/>
  <c r="AU77" i="102"/>
  <c r="AX84" i="77"/>
  <c r="AB84" i="77"/>
  <c r="AW5" i="67"/>
  <c r="AF5" i="67"/>
  <c r="AL74" i="67"/>
  <c r="AL5" i="67" s="1"/>
  <c r="AL129" i="67" s="1"/>
  <c r="AU74" i="67"/>
  <c r="AU5" i="67" s="1"/>
  <c r="AE74" i="67"/>
  <c r="AE5" i="67" s="1"/>
  <c r="AC53" i="102"/>
  <c r="AC54" i="102"/>
  <c r="AO89" i="102"/>
  <c r="AO77" i="102"/>
  <c r="AK89" i="102"/>
  <c r="AK77" i="102"/>
  <c r="AU53" i="102"/>
  <c r="AU54" i="102"/>
  <c r="AT89" i="102"/>
  <c r="AT73" i="102"/>
  <c r="AT77" i="102"/>
  <c r="AL89" i="102"/>
  <c r="AL73" i="102"/>
  <c r="AL77" i="102"/>
  <c r="AG53" i="102"/>
  <c r="AG54" i="102"/>
  <c r="AN77" i="102"/>
  <c r="AC77" i="102"/>
  <c r="AV162" i="100"/>
  <c r="AV129" i="100"/>
  <c r="AV96" i="100"/>
  <c r="AV63" i="100"/>
  <c r="AF162" i="100"/>
  <c r="AF96" i="100"/>
  <c r="AF63" i="100"/>
  <c r="AC60" i="100"/>
  <c r="AW155" i="100"/>
  <c r="AW122" i="100"/>
  <c r="AW89" i="100"/>
  <c r="AW56" i="100"/>
  <c r="AG155" i="100"/>
  <c r="AG89" i="100"/>
  <c r="AG56" i="100"/>
  <c r="AF64" i="100"/>
  <c r="AW57" i="100"/>
  <c r="AS57" i="100"/>
  <c r="AO57" i="100"/>
  <c r="AL46" i="100"/>
  <c r="AD42" i="100"/>
  <c r="AP137" i="100"/>
  <c r="AP104" i="100"/>
  <c r="Z104" i="100"/>
  <c r="AP71" i="100"/>
  <c r="AP38" i="100"/>
  <c r="AP34" i="100"/>
  <c r="AY133" i="100" s="1"/>
  <c r="AP40" i="100"/>
  <c r="AJ65" i="100"/>
  <c r="AW62" i="100"/>
  <c r="AS62" i="100"/>
  <c r="AO62" i="100"/>
  <c r="AK58" i="100"/>
  <c r="AC137" i="100"/>
  <c r="AC71" i="100"/>
  <c r="AC38" i="100"/>
  <c r="AC34" i="100"/>
  <c r="AC40" i="100"/>
  <c r="AV66" i="100"/>
  <c r="AN66" i="100"/>
  <c r="AG59" i="100"/>
  <c r="AP44" i="100"/>
  <c r="AD44" i="100"/>
  <c r="AJ42" i="100"/>
  <c r="AT40" i="100"/>
  <c r="AV137" i="100"/>
  <c r="AV104" i="100"/>
  <c r="AV71" i="100"/>
  <c r="AV34" i="100"/>
  <c r="AV38" i="100"/>
  <c r="AF137" i="100"/>
  <c r="AF71" i="100"/>
  <c r="AF34" i="100"/>
  <c r="AF38" i="100"/>
  <c r="AG162" i="100"/>
  <c r="AY100" i="100"/>
  <c r="AX155" i="100"/>
  <c r="AL155" i="100"/>
  <c r="AO34" i="100"/>
  <c r="AK34" i="100"/>
  <c r="AG34" i="100"/>
  <c r="AV39" i="100"/>
  <c r="AF39" i="100"/>
  <c r="AV29" i="76"/>
  <c r="AV37" i="76"/>
  <c r="AV21" i="76"/>
  <c r="AV9" i="76"/>
  <c r="AF37" i="76"/>
  <c r="AF21" i="76"/>
  <c r="AT39" i="100"/>
  <c r="AD39" i="100"/>
  <c r="AT82" i="77"/>
  <c r="AT52" i="77"/>
  <c r="AD82" i="77"/>
  <c r="AD52" i="77"/>
  <c r="AJ80" i="77"/>
  <c r="AJ50" i="77"/>
  <c r="AU39" i="76"/>
  <c r="AU31" i="76"/>
  <c r="AE39" i="76"/>
  <c r="AQ37" i="76"/>
  <c r="AQ29" i="76"/>
  <c r="AQ9" i="76"/>
  <c r="AQ13" i="76" s="1"/>
  <c r="AQ21" i="76"/>
  <c r="AY50" i="77"/>
  <c r="AU50" i="77"/>
  <c r="AA50" i="77"/>
  <c r="AQ48" i="77"/>
  <c r="AP61" i="77"/>
  <c r="AM45" i="77"/>
  <c r="AE45" i="77"/>
  <c r="AP59" i="77"/>
  <c r="AV39" i="77"/>
  <c r="AW84" i="77" s="1"/>
  <c r="AN39" i="77"/>
  <c r="AO84" i="77" s="1"/>
  <c r="AE9" i="76"/>
  <c r="AS66" i="77"/>
  <c r="AX50" i="77"/>
  <c r="AW64" i="77"/>
  <c r="AT48" i="77"/>
  <c r="AP48" i="77"/>
  <c r="AX45" i="77"/>
  <c r="AT45" i="77"/>
  <c r="AS59" i="77"/>
  <c r="BC43" i="77"/>
  <c r="BC58" i="77" s="1"/>
  <c r="BB43" i="77"/>
  <c r="BB58" i="77" s="1"/>
  <c r="BE43" i="77"/>
  <c r="BE58" i="77" s="1"/>
  <c r="BA43" i="77"/>
  <c r="BA58" i="77" s="1"/>
  <c r="BD43" i="77"/>
  <c r="BD58" i="77" s="1"/>
  <c r="AZ43" i="77"/>
  <c r="AZ58" i="77" s="1"/>
  <c r="AR24" i="77"/>
  <c r="AB24" i="77"/>
  <c r="AF39" i="76"/>
  <c r="AP29" i="76"/>
  <c r="AP53" i="77"/>
  <c r="AL53" i="77"/>
  <c r="AY82" i="77"/>
  <c r="AU82" i="77"/>
  <c r="AM52" i="77"/>
  <c r="AE52" i="77"/>
  <c r="AR66" i="77"/>
  <c r="AO50" i="77"/>
  <c r="AG50" i="77"/>
  <c r="AR64" i="77"/>
  <c r="AO48" i="77"/>
  <c r="AG48" i="77"/>
  <c r="AX62" i="77"/>
  <c r="AT62" i="77"/>
  <c r="AP47" i="77"/>
  <c r="AX61" i="77"/>
  <c r="AS61" i="77"/>
  <c r="AO45" i="77"/>
  <c r="AG45" i="77"/>
  <c r="AR59" i="77"/>
  <c r="AT43" i="77"/>
  <c r="AP58" i="77"/>
  <c r="AL39" i="77"/>
  <c r="AH43" i="77"/>
  <c r="AY24" i="77"/>
  <c r="AI24" i="77"/>
  <c r="AL21" i="76"/>
  <c r="AW37" i="76"/>
  <c r="AW68" i="77"/>
  <c r="AQ66" i="77"/>
  <c r="AY49" i="77"/>
  <c r="AU49" i="77"/>
  <c r="AA49" i="77"/>
  <c r="AV60" i="77"/>
  <c r="AO43" i="77"/>
  <c r="AX31" i="76"/>
  <c r="AU30" i="76"/>
  <c r="AM59" i="75"/>
  <c r="AE59" i="75"/>
  <c r="AV19" i="74"/>
  <c r="AK21" i="76"/>
  <c r="AT59" i="75"/>
  <c r="AP75" i="75"/>
  <c r="AJ16" i="74"/>
  <c r="AX21" i="76"/>
  <c r="AW59" i="75"/>
  <c r="AS75" i="75"/>
  <c r="AK59" i="75"/>
  <c r="AC59" i="75"/>
  <c r="AP33" i="74"/>
  <c r="AX23" i="74"/>
  <c r="AH23" i="74"/>
  <c r="AN15" i="74"/>
  <c r="AW21" i="76"/>
  <c r="AV32" i="74"/>
  <c r="AW23" i="74"/>
  <c r="AG23" i="74"/>
  <c r="AN18" i="74"/>
  <c r="AU57" i="75"/>
  <c r="AI57" i="75"/>
  <c r="AA57" i="75"/>
  <c r="AP67" i="75"/>
  <c r="AT36" i="74"/>
  <c r="AT32" i="74"/>
  <c r="AJ20" i="70"/>
  <c r="AS19" i="70"/>
  <c r="AC19" i="70"/>
  <c r="AL18" i="70"/>
  <c r="AU17" i="70"/>
  <c r="AE17" i="70"/>
  <c r="AN16" i="70"/>
  <c r="AW15" i="70"/>
  <c r="AG15" i="70"/>
  <c r="AR75" i="75"/>
  <c r="AJ59" i="75"/>
  <c r="AS74" i="75"/>
  <c r="AX73" i="75"/>
  <c r="AY56" i="75"/>
  <c r="AM53" i="75"/>
  <c r="AE53" i="75"/>
  <c r="AS68" i="75"/>
  <c r="AS67" i="75"/>
  <c r="AY49" i="75"/>
  <c r="AW64" i="75"/>
  <c r="AS64" i="75"/>
  <c r="AW36" i="74"/>
  <c r="AY20" i="70"/>
  <c r="AI20" i="70"/>
  <c r="AR19" i="70"/>
  <c r="AB19" i="70"/>
  <c r="AK18" i="70"/>
  <c r="AT17" i="70"/>
  <c r="AD17" i="70"/>
  <c r="AM16" i="70"/>
  <c r="AV15" i="70"/>
  <c r="AF15" i="70"/>
  <c r="AW57" i="75"/>
  <c r="AX56" i="75"/>
  <c r="AT72" i="75"/>
  <c r="AP72" i="75"/>
  <c r="AH56" i="75"/>
  <c r="AU55" i="75"/>
  <c r="AI55" i="75"/>
  <c r="AA55" i="75"/>
  <c r="AT53" i="75"/>
  <c r="BE54" i="75"/>
  <c r="BE70" i="75" s="1"/>
  <c r="BA54" i="75"/>
  <c r="BA70" i="75" s="1"/>
  <c r="BD54" i="75"/>
  <c r="BD70" i="75" s="1"/>
  <c r="AZ54" i="75"/>
  <c r="AZ70" i="75" s="1"/>
  <c r="BC54" i="75"/>
  <c r="BC70" i="75" s="1"/>
  <c r="BB54" i="75"/>
  <c r="BB70" i="75" s="1"/>
  <c r="AV68" i="75"/>
  <c r="AY50" i="75"/>
  <c r="AM50" i="75"/>
  <c r="AE50" i="75"/>
  <c r="AX65" i="75"/>
  <c r="AL20" i="70"/>
  <c r="AU19" i="70"/>
  <c r="AE19" i="70"/>
  <c r="AN18" i="70"/>
  <c r="AW17" i="70"/>
  <c r="AG17" i="70"/>
  <c r="AP16" i="70"/>
  <c r="AY15" i="70"/>
  <c r="AI15" i="70"/>
  <c r="BE58" i="75"/>
  <c r="BE74" i="75" s="1"/>
  <c r="BA58" i="75"/>
  <c r="BA74" i="75" s="1"/>
  <c r="BD58" i="75"/>
  <c r="BD74" i="75" s="1"/>
  <c r="AZ58" i="75"/>
  <c r="AZ74" i="75" s="1"/>
  <c r="BC58" i="75"/>
  <c r="BC74" i="75" s="1"/>
  <c r="BB58" i="75"/>
  <c r="BB74" i="75" s="1"/>
  <c r="AV57" i="75"/>
  <c r="AW72" i="75"/>
  <c r="AP55" i="75"/>
  <c r="AL55" i="75"/>
  <c r="AD55" i="75"/>
  <c r="AX54" i="75"/>
  <c r="AT70" i="75"/>
  <c r="AP70" i="75"/>
  <c r="AH54" i="75"/>
  <c r="AU52" i="75"/>
  <c r="AQ68" i="75"/>
  <c r="AI52" i="75"/>
  <c r="AA52" i="75"/>
  <c r="BE51" i="75"/>
  <c r="BE67" i="75" s="1"/>
  <c r="BA51" i="75"/>
  <c r="BA67" i="75" s="1"/>
  <c r="BD51" i="75"/>
  <c r="BD67" i="75" s="1"/>
  <c r="AZ51" i="75"/>
  <c r="AZ67" i="75" s="1"/>
  <c r="BC51" i="75"/>
  <c r="BC67" i="75" s="1"/>
  <c r="BB51" i="75"/>
  <c r="BB67" i="75" s="1"/>
  <c r="AP50" i="75"/>
  <c r="AL50" i="75"/>
  <c r="AW49" i="75"/>
  <c r="AY36" i="74"/>
  <c r="AU32" i="74"/>
  <c r="AO20" i="70"/>
  <c r="AX19" i="70"/>
  <c r="AH19" i="70"/>
  <c r="AQ18" i="70"/>
  <c r="AA18" i="70"/>
  <c r="AJ17" i="70"/>
  <c r="AS16" i="70"/>
  <c r="AC16" i="70"/>
  <c r="AL15" i="70"/>
  <c r="AT107" i="66"/>
  <c r="AW118" i="66"/>
  <c r="AO118" i="66"/>
  <c r="AR118" i="65"/>
  <c r="AR106" i="65"/>
  <c r="AR94" i="65"/>
  <c r="AN78" i="65"/>
  <c r="AN5" i="65"/>
  <c r="AE6" i="69"/>
  <c r="AE6" i="68"/>
  <c r="AE73" i="65"/>
  <c r="AE10" i="73" s="1"/>
  <c r="AS67" i="64"/>
  <c r="AS41" i="64"/>
  <c r="AS54" i="64"/>
  <c r="AS28" i="64"/>
  <c r="AC67" i="64"/>
  <c r="AC41" i="64"/>
  <c r="AC28" i="64"/>
  <c r="AX7" i="68"/>
  <c r="AX29" i="68"/>
  <c r="AT29" i="69"/>
  <c r="AT7" i="69"/>
  <c r="AL7" i="68"/>
  <c r="AL29" i="68"/>
  <c r="AD7" i="68"/>
  <c r="AD29" i="68"/>
  <c r="AN29" i="69"/>
  <c r="AN7" i="69"/>
  <c r="C11" i="90"/>
  <c r="AY119" i="65"/>
  <c r="AY107" i="65"/>
  <c r="AY95" i="65"/>
  <c r="AV119" i="65"/>
  <c r="AV107" i="65"/>
  <c r="AV95" i="65"/>
  <c r="AN119" i="65"/>
  <c r="AN95" i="65"/>
  <c r="AF119" i="65"/>
  <c r="AF95" i="65"/>
  <c r="AW125" i="67"/>
  <c r="AW124" i="67" s="1"/>
  <c r="AW68" i="66"/>
  <c r="AW83" i="66" s="1"/>
  <c r="AX119" i="66" s="1"/>
  <c r="AO125" i="67"/>
  <c r="AO124" i="67" s="1"/>
  <c r="AO68" i="66"/>
  <c r="AO83" i="66" s="1"/>
  <c r="AG125" i="67"/>
  <c r="AG124" i="67" s="1"/>
  <c r="AG68" i="66"/>
  <c r="AG83" i="66" s="1"/>
  <c r="AH119" i="66" s="1"/>
  <c r="AW108" i="66"/>
  <c r="AX90" i="65"/>
  <c r="AX114" i="65"/>
  <c r="AX102" i="65"/>
  <c r="AH90" i="65"/>
  <c r="AQ114" i="65"/>
  <c r="AQ102" i="65"/>
  <c r="AQ90" i="65"/>
  <c r="C6" i="107"/>
  <c r="AA90" i="65"/>
  <c r="C5" i="107"/>
  <c r="AA89" i="65"/>
  <c r="AA85" i="65"/>
  <c r="AK19" i="64"/>
  <c r="AR67" i="64"/>
  <c r="AR54" i="64"/>
  <c r="AR28" i="64"/>
  <c r="AR41" i="64"/>
  <c r="AS7" i="68"/>
  <c r="AS29" i="68"/>
  <c r="AO29" i="69"/>
  <c r="AO7" i="69"/>
  <c r="AG7" i="68"/>
  <c r="AG29" i="68"/>
  <c r="AU96" i="65"/>
  <c r="AU120" i="65"/>
  <c r="AU108" i="65"/>
  <c r="AM96" i="65"/>
  <c r="AM120" i="65"/>
  <c r="AE96" i="65"/>
  <c r="AE120" i="65"/>
  <c r="AV122" i="67"/>
  <c r="AV121" i="67" s="1"/>
  <c r="AV65" i="66"/>
  <c r="AV84" i="66" s="1"/>
  <c r="AW120" i="66" s="1"/>
  <c r="AN122" i="67"/>
  <c r="AN121" i="67" s="1"/>
  <c r="AN65" i="66"/>
  <c r="AN84" i="66" s="1"/>
  <c r="AF122" i="67"/>
  <c r="AF121" i="67" s="1"/>
  <c r="AF65" i="66"/>
  <c r="AF84" i="66" s="1"/>
  <c r="AS118" i="65"/>
  <c r="AS106" i="65"/>
  <c r="AS94" i="65"/>
  <c r="AK118" i="65"/>
  <c r="AK94" i="65"/>
  <c r="AC118" i="65"/>
  <c r="AC94" i="65"/>
  <c r="AU118" i="65"/>
  <c r="AU106" i="65"/>
  <c r="AU94" i="65"/>
  <c r="AM118" i="65"/>
  <c r="AM94" i="65"/>
  <c r="AE118" i="65"/>
  <c r="AE94" i="65"/>
  <c r="AJ94" i="65"/>
  <c r="AF78" i="65"/>
  <c r="AF5" i="65"/>
  <c r="AM89" i="65"/>
  <c r="AM113" i="65"/>
  <c r="AM85" i="65"/>
  <c r="AK20" i="64"/>
  <c r="AR19" i="64"/>
  <c r="AB19" i="64"/>
  <c r="AI28" i="64"/>
  <c r="AI67" i="64"/>
  <c r="AI41" i="64"/>
  <c r="AV7" i="68"/>
  <c r="AJ29" i="69"/>
  <c r="AJ7" i="69"/>
  <c r="AC96" i="65"/>
  <c r="AT54" i="66"/>
  <c r="AT53" i="66" s="1"/>
  <c r="AL54" i="66"/>
  <c r="AL53" i="66" s="1"/>
  <c r="AD54" i="66"/>
  <c r="AD53" i="66" s="1"/>
  <c r="AV118" i="65"/>
  <c r="AB78" i="65"/>
  <c r="AB5" i="65"/>
  <c r="AJ89" i="65"/>
  <c r="AB113" i="65"/>
  <c r="AS113" i="65"/>
  <c r="AS101" i="65"/>
  <c r="AS89" i="65"/>
  <c r="AK113" i="65"/>
  <c r="AK85" i="65"/>
  <c r="AK89" i="65"/>
  <c r="AC113" i="65"/>
  <c r="AC89" i="65"/>
  <c r="AT85" i="65"/>
  <c r="AT89" i="65"/>
  <c r="AT113" i="65"/>
  <c r="AT101" i="65"/>
  <c r="AL85" i="65"/>
  <c r="AL89" i="65"/>
  <c r="AL113" i="65"/>
  <c r="AD85" i="65"/>
  <c r="AD89" i="65"/>
  <c r="AD113" i="65"/>
  <c r="AI89" i="65"/>
  <c r="AI113" i="65"/>
  <c r="AI85" i="65"/>
  <c r="AS27" i="64"/>
  <c r="AC27" i="64"/>
  <c r="AK26" i="64"/>
  <c r="AS25" i="64"/>
  <c r="AC25" i="64"/>
  <c r="AK24" i="64"/>
  <c r="AS23" i="64"/>
  <c r="AC23" i="64"/>
  <c r="AS21" i="64"/>
  <c r="AC21" i="64"/>
  <c r="AQ19" i="64"/>
  <c r="AA19" i="64"/>
  <c r="AL67" i="64"/>
  <c r="AL41" i="64"/>
  <c r="AL28" i="64"/>
  <c r="AU7" i="68"/>
  <c r="AM29" i="68"/>
  <c r="AM7" i="68"/>
  <c r="AE29" i="68"/>
  <c r="AE7" i="68"/>
  <c r="AB7" i="68"/>
  <c r="AB29" i="68"/>
  <c r="AQ21" i="64"/>
  <c r="AN67" i="64"/>
  <c r="AM21" i="64"/>
  <c r="AM20" i="64"/>
  <c r="AR5" i="67"/>
  <c r="AB5" i="67"/>
  <c r="AQ53" i="102"/>
  <c r="AQ54" i="102"/>
  <c r="AX53" i="102"/>
  <c r="AX54" i="102"/>
  <c r="AP53" i="102"/>
  <c r="AP54" i="102"/>
  <c r="AH53" i="102"/>
  <c r="AH54" i="102"/>
  <c r="AJ54" i="102"/>
  <c r="AJ53" i="102"/>
  <c r="AS82" i="102"/>
  <c r="AE89" i="102"/>
  <c r="AE77" i="102"/>
  <c r="AR162" i="100"/>
  <c r="AR129" i="100"/>
  <c r="AR96" i="100"/>
  <c r="AR63" i="100"/>
  <c r="AB162" i="100"/>
  <c r="AB96" i="100"/>
  <c r="AB63" i="100"/>
  <c r="AS155" i="100"/>
  <c r="AS122" i="100"/>
  <c r="AS89" i="100"/>
  <c r="AS56" i="100"/>
  <c r="AC155" i="100"/>
  <c r="AC89" i="100"/>
  <c r="AC56" i="100"/>
  <c r="AJ64" i="100"/>
  <c r="AG61" i="100"/>
  <c r="AC57" i="100"/>
  <c r="AX42" i="100"/>
  <c r="AH42" i="100"/>
  <c r="AL137" i="100"/>
  <c r="AL71" i="100"/>
  <c r="AL38" i="100"/>
  <c r="AL34" i="100"/>
  <c r="AM166" i="100" s="1"/>
  <c r="AL47" i="100"/>
  <c r="AL40" i="100"/>
  <c r="AV65" i="100"/>
  <c r="AR65" i="100"/>
  <c r="AC62" i="100"/>
  <c r="AW58" i="100"/>
  <c r="AS58" i="100"/>
  <c r="AO58" i="100"/>
  <c r="AB66" i="100"/>
  <c r="AK59" i="100"/>
  <c r="AP48" i="100"/>
  <c r="AL48" i="100"/>
  <c r="AT44" i="100"/>
  <c r="AR137" i="100"/>
  <c r="AR104" i="100"/>
  <c r="AR71" i="100"/>
  <c r="AR34" i="100"/>
  <c r="AR38" i="100"/>
  <c r="AB137" i="100"/>
  <c r="AB71" i="100"/>
  <c r="AB34" i="100"/>
  <c r="AB38" i="100"/>
  <c r="AI100" i="100"/>
  <c r="AC44" i="100"/>
  <c r="AW104" i="100"/>
  <c r="AR39" i="100"/>
  <c r="AB39" i="100"/>
  <c r="AE100" i="100"/>
  <c r="AR29" i="76"/>
  <c r="AR37" i="76"/>
  <c r="AR21" i="76"/>
  <c r="AB37" i="76"/>
  <c r="AB21" i="76"/>
  <c r="AB9" i="76"/>
  <c r="AB13" i="76" s="1"/>
  <c r="AL43" i="100"/>
  <c r="AP39" i="100"/>
  <c r="AP82" i="77"/>
  <c r="AP52" i="77"/>
  <c r="Z67" i="77"/>
  <c r="AP67" i="77" s="1"/>
  <c r="AV80" i="77"/>
  <c r="AV65" i="77"/>
  <c r="AV50" i="77"/>
  <c r="AF80" i="77"/>
  <c r="AF50" i="77"/>
  <c r="AQ39" i="76"/>
  <c r="AQ31" i="76"/>
  <c r="Z23" i="76"/>
  <c r="AA23" i="76" s="1"/>
  <c r="AM37" i="76"/>
  <c r="AM9" i="76"/>
  <c r="AM13" i="76" s="1"/>
  <c r="AM21" i="76"/>
  <c r="AM50" i="77"/>
  <c r="AE50" i="77"/>
  <c r="BC48" i="77"/>
  <c r="BC63" i="77" s="1"/>
  <c r="BB48" i="77"/>
  <c r="BB63" i="77" s="1"/>
  <c r="BE48" i="77"/>
  <c r="BE63" i="77" s="1"/>
  <c r="BA48" i="77"/>
  <c r="BA63" i="77" s="1"/>
  <c r="BD48" i="77"/>
  <c r="BD63" i="77" s="1"/>
  <c r="AZ48" i="77"/>
  <c r="AZ63" i="77" s="1"/>
  <c r="AX59" i="77"/>
  <c r="AT59" i="77"/>
  <c r="BC53" i="77"/>
  <c r="BC68" i="77" s="1"/>
  <c r="BB53" i="77"/>
  <c r="BB68" i="77" s="1"/>
  <c r="BE53" i="77"/>
  <c r="BE68" i="77" s="1"/>
  <c r="BA53" i="77"/>
  <c r="BA68" i="77" s="1"/>
  <c r="BD53" i="77"/>
  <c r="BD68" i="77" s="1"/>
  <c r="AZ53" i="77"/>
  <c r="AZ68" i="77" s="1"/>
  <c r="AW66" i="77"/>
  <c r="AP65" i="77"/>
  <c r="AL50" i="77"/>
  <c r="AD50" i="77"/>
  <c r="AX48" i="77"/>
  <c r="AT63" i="77"/>
  <c r="AP63" i="77"/>
  <c r="AH48" i="77"/>
  <c r="BC47" i="77"/>
  <c r="BC62" i="77" s="1"/>
  <c r="BB47" i="77"/>
  <c r="BB62" i="77" s="1"/>
  <c r="BE47" i="77"/>
  <c r="BE62" i="77" s="1"/>
  <c r="BA47" i="77"/>
  <c r="BA62" i="77" s="1"/>
  <c r="BD47" i="77"/>
  <c r="BD62" i="77" s="1"/>
  <c r="AZ47" i="77"/>
  <c r="AZ62" i="77" s="1"/>
  <c r="AT61" i="77"/>
  <c r="AH45" i="77"/>
  <c r="AW59" i="77"/>
  <c r="Z54" i="77"/>
  <c r="AX54" i="77" s="1"/>
  <c r="AN24" i="77"/>
  <c r="AL17" i="76"/>
  <c r="AL13" i="76"/>
  <c r="AR39" i="76"/>
  <c r="AT29" i="76"/>
  <c r="AT53" i="77"/>
  <c r="AE82" i="77"/>
  <c r="AV66" i="77"/>
  <c r="AS50" i="77"/>
  <c r="AG80" i="77"/>
  <c r="AV64" i="77"/>
  <c r="AS48" i="77"/>
  <c r="AT47" i="77"/>
  <c r="AH47" i="77"/>
  <c r="AS45" i="77"/>
  <c r="AV59" i="77"/>
  <c r="AX43" i="77"/>
  <c r="AP39" i="77"/>
  <c r="AL43" i="77"/>
  <c r="AU24" i="77"/>
  <c r="AE24" i="77"/>
  <c r="AH21" i="76"/>
  <c r="AL15" i="76"/>
  <c r="AS29" i="76"/>
  <c r="AG37" i="76"/>
  <c r="AO53" i="77"/>
  <c r="AG53" i="77"/>
  <c r="AY66" i="77"/>
  <c r="BC51" i="77"/>
  <c r="BC66" i="77" s="1"/>
  <c r="BB51" i="77"/>
  <c r="BB66" i="77" s="1"/>
  <c r="BE51" i="77"/>
  <c r="BE66" i="77" s="1"/>
  <c r="BA51" i="77"/>
  <c r="BA66" i="77" s="1"/>
  <c r="BD51" i="77"/>
  <c r="BD66" i="77" s="1"/>
  <c r="AZ51" i="77"/>
  <c r="AZ66" i="77" s="1"/>
  <c r="AM49" i="77"/>
  <c r="AV48" i="77"/>
  <c r="AR63" i="77"/>
  <c r="AJ48" i="77"/>
  <c r="AB48" i="77"/>
  <c r="AO47" i="77"/>
  <c r="AG47" i="77"/>
  <c r="BC46" i="77"/>
  <c r="BC61" i="77" s="1"/>
  <c r="BB46" i="77"/>
  <c r="BB61" i="77" s="1"/>
  <c r="BE46" i="77"/>
  <c r="BE61" i="77" s="1"/>
  <c r="BA46" i="77"/>
  <c r="BA61" i="77" s="1"/>
  <c r="BD46" i="77"/>
  <c r="BD61" i="77" s="1"/>
  <c r="AZ46" i="77"/>
  <c r="AZ61" i="77" s="1"/>
  <c r="AN45" i="77"/>
  <c r="AQ59" i="77"/>
  <c r="BC44" i="77"/>
  <c r="BC59" i="77" s="1"/>
  <c r="BB44" i="77"/>
  <c r="BB59" i="77" s="1"/>
  <c r="BE44" i="77"/>
  <c r="BE59" i="77" s="1"/>
  <c r="BA44" i="77"/>
  <c r="BA59" i="77" s="1"/>
  <c r="BD44" i="77"/>
  <c r="BD59" i="77" s="1"/>
  <c r="AZ44" i="77"/>
  <c r="AZ59" i="77" s="1"/>
  <c r="AW43" i="77"/>
  <c r="AS43" i="77"/>
  <c r="AC43" i="77"/>
  <c r="AY30" i="76"/>
  <c r="AT21" i="76"/>
  <c r="BE59" i="75"/>
  <c r="BE75" i="75" s="1"/>
  <c r="BA59" i="75"/>
  <c r="BA75" i="75" s="1"/>
  <c r="BD59" i="75"/>
  <c r="BD75" i="75" s="1"/>
  <c r="AZ59" i="75"/>
  <c r="AZ75" i="75" s="1"/>
  <c r="BC59" i="75"/>
  <c r="BC75" i="75" s="1"/>
  <c r="BB59" i="75"/>
  <c r="BB75" i="75" s="1"/>
  <c r="AX59" i="75"/>
  <c r="AH59" i="75"/>
  <c r="AV16" i="74"/>
  <c r="AL14" i="76"/>
  <c r="AP21" i="76"/>
  <c r="AW75" i="75"/>
  <c r="AJ15" i="74"/>
  <c r="AO21" i="76"/>
  <c r="AV59" i="75"/>
  <c r="AV36" i="74"/>
  <c r="AW33" i="74"/>
  <c r="AR32" i="74"/>
  <c r="AS23" i="74"/>
  <c r="AC23" i="74"/>
  <c r="AJ18" i="74"/>
  <c r="AY57" i="75"/>
  <c r="AP36" i="74"/>
  <c r="AP32" i="74"/>
  <c r="AV20" i="70"/>
  <c r="AF20" i="70"/>
  <c r="AO19" i="70"/>
  <c r="AX18" i="70"/>
  <c r="AH18" i="70"/>
  <c r="AQ17" i="70"/>
  <c r="AA17" i="70"/>
  <c r="AJ16" i="70"/>
  <c r="AS15" i="70"/>
  <c r="AC15" i="70"/>
  <c r="AW74" i="75"/>
  <c r="AP57" i="75"/>
  <c r="AL57" i="75"/>
  <c r="AD57" i="75"/>
  <c r="BE53" i="75"/>
  <c r="BE69" i="75" s="1"/>
  <c r="BA53" i="75"/>
  <c r="BA69" i="75" s="1"/>
  <c r="BD53" i="75"/>
  <c r="BD69" i="75" s="1"/>
  <c r="AZ53" i="75"/>
  <c r="AZ69" i="75" s="1"/>
  <c r="BC53" i="75"/>
  <c r="BC69" i="75" s="1"/>
  <c r="BB53" i="75"/>
  <c r="BB69" i="75" s="1"/>
  <c r="AW68" i="75"/>
  <c r="AW67" i="75"/>
  <c r="AS36" i="74"/>
  <c r="AU20" i="70"/>
  <c r="AE20" i="70"/>
  <c r="AN19" i="70"/>
  <c r="AW18" i="70"/>
  <c r="AG18" i="70"/>
  <c r="AP17" i="70"/>
  <c r="AY16" i="70"/>
  <c r="AI16" i="70"/>
  <c r="AR15" i="70"/>
  <c r="AB15" i="70"/>
  <c r="AS73" i="75"/>
  <c r="AO57" i="75"/>
  <c r="AG57" i="75"/>
  <c r="AX72" i="75"/>
  <c r="AY55" i="75"/>
  <c r="AX53" i="75"/>
  <c r="AH53" i="75"/>
  <c r="AR67" i="75"/>
  <c r="BE50" i="75"/>
  <c r="BA50" i="75"/>
  <c r="BD50" i="75"/>
  <c r="AZ50" i="75"/>
  <c r="BC50" i="75"/>
  <c r="BB50" i="75"/>
  <c r="AP49" i="75"/>
  <c r="AL49" i="75"/>
  <c r="AD49" i="75"/>
  <c r="AX20" i="70"/>
  <c r="AH20" i="70"/>
  <c r="AQ19" i="70"/>
  <c r="AA19" i="70"/>
  <c r="AJ18" i="70"/>
  <c r="AS17" i="70"/>
  <c r="AC17" i="70"/>
  <c r="AL16" i="70"/>
  <c r="AU15" i="70"/>
  <c r="AE15" i="70"/>
  <c r="AR73" i="75"/>
  <c r="AN57" i="75"/>
  <c r="AF57" i="75"/>
  <c r="AS56" i="75"/>
  <c r="AK56" i="75"/>
  <c r="AT55" i="75"/>
  <c r="AS69" i="75"/>
  <c r="AO53" i="75"/>
  <c r="AG53" i="75"/>
  <c r="AY52" i="75"/>
  <c r="AU68" i="75"/>
  <c r="AQ67" i="75"/>
  <c r="AS65" i="75"/>
  <c r="AO49" i="75"/>
  <c r="BE48" i="75"/>
  <c r="BE64" i="75" s="1"/>
  <c r="BA48" i="75"/>
  <c r="BA64" i="75" s="1"/>
  <c r="BD48" i="75"/>
  <c r="BD64" i="75" s="1"/>
  <c r="AZ48" i="75"/>
  <c r="AZ64" i="75" s="1"/>
  <c r="BC48" i="75"/>
  <c r="BC64" i="75" s="1"/>
  <c r="BB48" i="75"/>
  <c r="BB64" i="75" s="1"/>
  <c r="AU36" i="74"/>
  <c r="AQ32" i="74"/>
  <c r="AK20" i="70"/>
  <c r="AT19" i="70"/>
  <c r="AD19" i="70"/>
  <c r="AM18" i="70"/>
  <c r="AV17" i="70"/>
  <c r="AF17" i="70"/>
  <c r="AO16" i="70"/>
  <c r="AX15" i="70"/>
  <c r="AH15" i="70"/>
  <c r="AT120" i="66"/>
  <c r="AT108" i="66"/>
  <c r="AL120" i="66"/>
  <c r="AD120" i="66"/>
  <c r="AB118" i="65"/>
  <c r="AB94" i="65"/>
  <c r="AE89" i="65"/>
  <c r="AE113" i="65"/>
  <c r="AE85" i="65"/>
  <c r="AO67" i="64"/>
  <c r="AO41" i="64"/>
  <c r="AO28" i="64"/>
  <c r="AX29" i="69"/>
  <c r="AX7" i="69"/>
  <c r="AL7" i="69"/>
  <c r="AY127" i="67"/>
  <c r="AY124" i="67" s="1"/>
  <c r="AZ96" i="66"/>
  <c r="AQ119" i="65"/>
  <c r="AQ107" i="65"/>
  <c r="AQ95" i="65"/>
  <c r="AI119" i="65"/>
  <c r="AI95" i="65"/>
  <c r="C11" i="107"/>
  <c r="AA95" i="65"/>
  <c r="AS119" i="65"/>
  <c r="AS107" i="65"/>
  <c r="AS95" i="65"/>
  <c r="AK119" i="65"/>
  <c r="AK95" i="65"/>
  <c r="AC119" i="65"/>
  <c r="AC95" i="65"/>
  <c r="AT119" i="65"/>
  <c r="AT90" i="65"/>
  <c r="AT102" i="65"/>
  <c r="AD90" i="65"/>
  <c r="AM114" i="65"/>
  <c r="AM90" i="65"/>
  <c r="AJ78" i="65"/>
  <c r="AJ5" i="65"/>
  <c r="AQ6" i="69"/>
  <c r="AQ6" i="68"/>
  <c r="AQ73" i="65"/>
  <c r="AQ10" i="73" s="1"/>
  <c r="AW19" i="64"/>
  <c r="AG19" i="64"/>
  <c r="AJ67" i="64"/>
  <c r="AJ28" i="64"/>
  <c r="AJ41" i="64"/>
  <c r="AW7" i="68"/>
  <c r="AS29" i="69"/>
  <c r="AS7" i="69"/>
  <c r="AG29" i="69"/>
  <c r="AG7" i="69"/>
  <c r="AR7" i="68"/>
  <c r="AR29" i="68"/>
  <c r="AR68" i="66"/>
  <c r="AR83" i="66" s="1"/>
  <c r="AJ68" i="66"/>
  <c r="AJ83" i="66" s="1"/>
  <c r="AB68" i="66"/>
  <c r="AB83" i="66" s="1"/>
  <c r="AR96" i="65"/>
  <c r="AR120" i="65"/>
  <c r="AR108" i="65"/>
  <c r="AJ96" i="65"/>
  <c r="AJ120" i="65"/>
  <c r="AB96" i="65"/>
  <c r="AB120" i="65"/>
  <c r="AT96" i="65"/>
  <c r="AT94" i="65"/>
  <c r="AT118" i="65"/>
  <c r="AT106" i="65"/>
  <c r="AL94" i="65"/>
  <c r="AL118" i="65"/>
  <c r="AD94" i="65"/>
  <c r="AD118" i="65"/>
  <c r="AU111" i="67"/>
  <c r="AU110" i="67" s="1"/>
  <c r="AU109" i="67" s="1"/>
  <c r="AU54" i="66"/>
  <c r="AU53" i="66" s="1"/>
  <c r="AM111" i="67"/>
  <c r="AM110" i="67" s="1"/>
  <c r="AM109" i="67" s="1"/>
  <c r="AM129" i="67" s="1"/>
  <c r="AM54" i="66"/>
  <c r="AM53" i="66" s="1"/>
  <c r="AE111" i="67"/>
  <c r="AE110" i="67" s="1"/>
  <c r="AE109" i="67" s="1"/>
  <c r="AE54" i="66"/>
  <c r="AE53" i="66" s="1"/>
  <c r="AW20" i="64"/>
  <c r="AG20" i="64"/>
  <c r="AU54" i="64"/>
  <c r="AU28" i="64"/>
  <c r="AU67" i="64"/>
  <c r="AU41" i="64"/>
  <c r="AE28" i="64"/>
  <c r="AE67" i="64"/>
  <c r="AE41" i="64"/>
  <c r="AF29" i="68"/>
  <c r="AY68" i="66"/>
  <c r="AY83" i="66" s="1"/>
  <c r="AQ68" i="66"/>
  <c r="AQ83" i="66" s="1"/>
  <c r="AI68" i="66"/>
  <c r="AI83" i="66" s="1"/>
  <c r="AA68" i="66"/>
  <c r="AA83" i="66" s="1"/>
  <c r="AP95" i="66" s="1"/>
  <c r="AY65" i="66"/>
  <c r="AY84" i="66" s="1"/>
  <c r="AQ65" i="66"/>
  <c r="AQ84" i="66" s="1"/>
  <c r="AI65" i="66"/>
  <c r="AI84" i="66" s="1"/>
  <c r="AA65" i="66"/>
  <c r="AA84" i="66" s="1"/>
  <c r="AK96" i="66" s="1"/>
  <c r="AS120" i="65"/>
  <c r="AC120" i="65"/>
  <c r="AV89" i="65"/>
  <c r="AR89" i="65"/>
  <c r="AN89" i="65"/>
  <c r="AF113" i="65"/>
  <c r="AX5" i="65"/>
  <c r="AP5" i="65"/>
  <c r="AH5" i="65"/>
  <c r="AY5" i="65"/>
  <c r="AO27" i="64"/>
  <c r="AW26" i="64"/>
  <c r="AG26" i="64"/>
  <c r="AO25" i="64"/>
  <c r="AW24" i="64"/>
  <c r="AG24" i="64"/>
  <c r="AO23" i="64"/>
  <c r="AO21" i="64"/>
  <c r="AM19" i="64"/>
  <c r="AX67" i="64"/>
  <c r="AX41" i="64"/>
  <c r="AX54" i="64"/>
  <c r="AX28" i="64"/>
  <c r="AH67" i="64"/>
  <c r="AH41" i="64"/>
  <c r="AH28" i="64"/>
  <c r="AU29" i="69"/>
  <c r="AU7" i="69"/>
  <c r="AM29" i="69"/>
  <c r="AM7" i="69"/>
  <c r="AE7" i="69"/>
  <c r="AB29" i="69"/>
  <c r="AB7" i="69"/>
  <c r="AA21" i="64"/>
  <c r="AI20" i="64"/>
  <c r="AU97" i="102"/>
  <c r="AM97" i="102"/>
  <c r="AM53" i="102"/>
  <c r="AM54" i="102"/>
  <c r="AW89" i="102"/>
  <c r="AW77" i="102"/>
  <c r="AW73" i="102"/>
  <c r="AX89" i="102"/>
  <c r="AX73" i="102"/>
  <c r="AX77" i="102"/>
  <c r="AP89" i="102"/>
  <c r="AP73" i="102"/>
  <c r="AP77" i="102"/>
  <c r="AH89" i="102"/>
  <c r="AH73" i="102"/>
  <c r="AH77" i="102"/>
  <c r="AW53" i="102"/>
  <c r="AW54" i="102"/>
  <c r="AF54" i="102"/>
  <c r="AC82" i="102"/>
  <c r="AR53" i="102"/>
  <c r="AS73" i="102"/>
  <c r="AN162" i="100"/>
  <c r="AN96" i="100"/>
  <c r="AN63" i="100"/>
  <c r="AO155" i="100"/>
  <c r="AO89" i="100"/>
  <c r="AO56" i="100"/>
  <c r="AV64" i="100"/>
  <c r="AR64" i="100"/>
  <c r="AN64" i="100"/>
  <c r="AG57" i="100"/>
  <c r="AX137" i="100"/>
  <c r="AX104" i="100"/>
  <c r="AX71" i="100"/>
  <c r="AX38" i="100"/>
  <c r="AX34" i="100"/>
  <c r="AY166" i="100" s="1"/>
  <c r="AH137" i="100"/>
  <c r="AH71" i="100"/>
  <c r="AH38" i="100"/>
  <c r="AH34" i="100"/>
  <c r="AH40" i="100"/>
  <c r="AB65" i="100"/>
  <c r="AG62" i="100"/>
  <c r="AC58" i="100"/>
  <c r="AF66" i="100"/>
  <c r="AW59" i="100"/>
  <c r="AS59" i="100"/>
  <c r="AO59" i="100"/>
  <c r="AX44" i="100"/>
  <c r="AH44" i="100"/>
  <c r="AN137" i="100"/>
  <c r="AN71" i="100"/>
  <c r="AN34" i="100"/>
  <c r="AN38" i="100"/>
  <c r="AO162" i="100"/>
  <c r="AD155" i="100"/>
  <c r="AW34" i="100"/>
  <c r="AW137" i="100"/>
  <c r="AS104" i="100"/>
  <c r="AN39" i="100"/>
  <c r="AU100" i="100"/>
  <c r="AN37" i="76"/>
  <c r="AN21" i="76"/>
  <c r="AN9" i="76"/>
  <c r="AX47" i="100"/>
  <c r="AL39" i="100"/>
  <c r="AM100" i="100"/>
  <c r="AL82" i="77"/>
  <c r="AL52" i="77"/>
  <c r="AR80" i="77"/>
  <c r="AR65" i="77"/>
  <c r="AR50" i="77"/>
  <c r="AB80" i="77"/>
  <c r="AB50" i="77"/>
  <c r="AM39" i="76"/>
  <c r="AY37" i="76"/>
  <c r="AY29" i="76"/>
  <c r="AY21" i="76"/>
  <c r="AI37" i="76"/>
  <c r="AI9" i="76"/>
  <c r="AI13" i="76" s="1"/>
  <c r="AI21" i="76"/>
  <c r="BC45" i="77"/>
  <c r="BC60" i="77" s="1"/>
  <c r="BB45" i="77"/>
  <c r="BB60" i="77" s="1"/>
  <c r="BE45" i="77"/>
  <c r="BE60" i="77" s="1"/>
  <c r="BA45" i="77"/>
  <c r="BA60" i="77" s="1"/>
  <c r="BD45" i="77"/>
  <c r="BD60" i="77" s="1"/>
  <c r="AZ45" i="77"/>
  <c r="AZ60" i="77" s="1"/>
  <c r="AF39" i="77"/>
  <c r="AT65" i="77"/>
  <c r="AP50" i="77"/>
  <c r="AX63" i="77"/>
  <c r="AL45" i="77"/>
  <c r="AD45" i="77"/>
  <c r="AE54" i="77"/>
  <c r="AJ24" i="77"/>
  <c r="AX17" i="76"/>
  <c r="AX13" i="76"/>
  <c r="AH17" i="76"/>
  <c r="AH13" i="76"/>
  <c r="AV39" i="76"/>
  <c r="AB39" i="76"/>
  <c r="AX53" i="77"/>
  <c r="AH53" i="77"/>
  <c r="BC52" i="77"/>
  <c r="BB52" i="77"/>
  <c r="BE52" i="77"/>
  <c r="BE67" i="77" s="1"/>
  <c r="BA52" i="77"/>
  <c r="BD52" i="77"/>
  <c r="AZ52" i="77"/>
  <c r="AW50" i="77"/>
  <c r="AS65" i="77"/>
  <c r="AK50" i="77"/>
  <c r="AW48" i="77"/>
  <c r="AS63" i="77"/>
  <c r="AK48" i="77"/>
  <c r="AC48" i="77"/>
  <c r="AX47" i="77"/>
  <c r="AL47" i="77"/>
  <c r="AW45" i="77"/>
  <c r="AS60" i="77"/>
  <c r="AK45" i="77"/>
  <c r="AC45" i="77"/>
  <c r="AP43" i="77"/>
  <c r="AD39" i="77"/>
  <c r="AE84" i="77" s="1"/>
  <c r="AQ24" i="77"/>
  <c r="AA24" i="77"/>
  <c r="AD21" i="76"/>
  <c r="AX15" i="76"/>
  <c r="AH15" i="76"/>
  <c r="AR30" i="76"/>
  <c r="AS37" i="76"/>
  <c r="AC37" i="76"/>
  <c r="AS53" i="77"/>
  <c r="AQ64" i="77"/>
  <c r="AV63" i="77"/>
  <c r="AS62" i="77"/>
  <c r="AW61" i="77"/>
  <c r="AR61" i="77"/>
  <c r="AR45" i="77"/>
  <c r="AY59" i="77"/>
  <c r="AG43" i="77"/>
  <c r="AJ17" i="74"/>
  <c r="AN19" i="74"/>
  <c r="AX14" i="76"/>
  <c r="AH14" i="76"/>
  <c r="AC21" i="76"/>
  <c r="AO59" i="75"/>
  <c r="AG59" i="75"/>
  <c r="AV15" i="74"/>
  <c r="AG21" i="76"/>
  <c r="AR36" i="74"/>
  <c r="AO23" i="74"/>
  <c r="AV18" i="74"/>
  <c r="AM57" i="75"/>
  <c r="AE57" i="75"/>
  <c r="AX67" i="75"/>
  <c r="AR20" i="70"/>
  <c r="AB20" i="70"/>
  <c r="AK19" i="70"/>
  <c r="AT18" i="70"/>
  <c r="AD18" i="70"/>
  <c r="AM17" i="70"/>
  <c r="AV16" i="70"/>
  <c r="AF16" i="70"/>
  <c r="AO15" i="70"/>
  <c r="AN59" i="75"/>
  <c r="AF59" i="75"/>
  <c r="BE56" i="75"/>
  <c r="BE72" i="75" s="1"/>
  <c r="BA56" i="75"/>
  <c r="BA72" i="75" s="1"/>
  <c r="BD56" i="75"/>
  <c r="BD72" i="75" s="1"/>
  <c r="AZ56" i="75"/>
  <c r="AZ72" i="75" s="1"/>
  <c r="BC56" i="75"/>
  <c r="BC72" i="75" s="1"/>
  <c r="BB56" i="75"/>
  <c r="BB72" i="75" s="1"/>
  <c r="AI53" i="75"/>
  <c r="AA53" i="75"/>
  <c r="BE49" i="75"/>
  <c r="BE65" i="75" s="1"/>
  <c r="BA49" i="75"/>
  <c r="BA65" i="75" s="1"/>
  <c r="BD49" i="75"/>
  <c r="BD65" i="75" s="1"/>
  <c r="AZ49" i="75"/>
  <c r="AZ65" i="75" s="1"/>
  <c r="BC49" i="75"/>
  <c r="BC65" i="75" s="1"/>
  <c r="BB49" i="75"/>
  <c r="BB65" i="75" s="1"/>
  <c r="AW32" i="74"/>
  <c r="AQ20" i="70"/>
  <c r="AA20" i="70"/>
  <c r="AJ19" i="70"/>
  <c r="AS18" i="70"/>
  <c r="AC18" i="70"/>
  <c r="AL17" i="70"/>
  <c r="AU16" i="70"/>
  <c r="AE16" i="70"/>
  <c r="AN15" i="70"/>
  <c r="AW73" i="75"/>
  <c r="AP56" i="75"/>
  <c r="AL56" i="75"/>
  <c r="AD56" i="75"/>
  <c r="AM55" i="75"/>
  <c r="AE55" i="75"/>
  <c r="AV67" i="75"/>
  <c r="AI50" i="75"/>
  <c r="AA50" i="75"/>
  <c r="AT49" i="75"/>
  <c r="AV64" i="75"/>
  <c r="AR64" i="75"/>
  <c r="AT20" i="70"/>
  <c r="AD20" i="70"/>
  <c r="AM19" i="70"/>
  <c r="AV18" i="70"/>
  <c r="AF18" i="70"/>
  <c r="AO17" i="70"/>
  <c r="AX16" i="70"/>
  <c r="AH16" i="70"/>
  <c r="AQ15" i="70"/>
  <c r="AA15" i="70"/>
  <c r="AW56" i="75"/>
  <c r="AX55" i="75"/>
  <c r="AP54" i="75"/>
  <c r="AL54" i="75"/>
  <c r="AD54" i="75"/>
  <c r="AY68" i="75"/>
  <c r="AM52" i="75"/>
  <c r="AU67" i="75"/>
  <c r="AX50" i="75"/>
  <c r="AY64" i="75"/>
  <c r="AU64" i="75"/>
  <c r="AW20" i="70"/>
  <c r="AG20" i="70"/>
  <c r="AP19" i="70"/>
  <c r="AY18" i="70"/>
  <c r="AI18" i="70"/>
  <c r="AR17" i="70"/>
  <c r="AB17" i="70"/>
  <c r="AK16" i="70"/>
  <c r="AT15" i="70"/>
  <c r="AD15" i="70"/>
  <c r="AX107" i="66"/>
  <c r="D11" i="108"/>
  <c r="AP119" i="66"/>
  <c r="BB107" i="66"/>
  <c r="AP107" i="66"/>
  <c r="BE107" i="66"/>
  <c r="BA107" i="66"/>
  <c r="BD107" i="66"/>
  <c r="AZ107" i="66"/>
  <c r="BC107" i="66"/>
  <c r="AS118" i="66"/>
  <c r="AK118" i="66"/>
  <c r="AC118" i="66"/>
  <c r="AU6" i="69"/>
  <c r="AU6" i="68"/>
  <c r="AU73" i="65"/>
  <c r="AU10" i="73" s="1"/>
  <c r="AK67" i="64"/>
  <c r="AK41" i="64"/>
  <c r="AK28" i="64"/>
  <c r="Z21" i="68"/>
  <c r="AX21" i="68" s="1"/>
  <c r="AP7" i="68"/>
  <c r="AP29" i="68"/>
  <c r="AH7" i="68"/>
  <c r="AH29" i="68"/>
  <c r="AO85" i="66"/>
  <c r="AR119" i="65"/>
  <c r="AR107" i="65"/>
  <c r="AR95" i="65"/>
  <c r="AJ119" i="65"/>
  <c r="AJ95" i="65"/>
  <c r="AB119" i="65"/>
  <c r="AB95" i="65"/>
  <c r="AS125" i="67"/>
  <c r="AS124" i="67" s="1"/>
  <c r="AS68" i="66"/>
  <c r="AS83" i="66" s="1"/>
  <c r="AK125" i="67"/>
  <c r="AK124" i="67" s="1"/>
  <c r="AK68" i="66"/>
  <c r="AK83" i="66" s="1"/>
  <c r="AC125" i="67"/>
  <c r="AC124" i="67" s="1"/>
  <c r="AC68" i="66"/>
  <c r="AC83" i="66" s="1"/>
  <c r="AD95" i="65"/>
  <c r="AS108" i="66"/>
  <c r="C6" i="108"/>
  <c r="BE102" i="65"/>
  <c r="BA102" i="65"/>
  <c r="AP90" i="65"/>
  <c r="BD102" i="65"/>
  <c r="AZ102" i="65"/>
  <c r="BC102" i="65"/>
  <c r="BB102" i="65"/>
  <c r="AP102" i="65"/>
  <c r="C6" i="90"/>
  <c r="AY114" i="65"/>
  <c r="AY102" i="65"/>
  <c r="AY90" i="65"/>
  <c r="AI114" i="65"/>
  <c r="AI90" i="65"/>
  <c r="AQ89" i="65"/>
  <c r="AQ113" i="65"/>
  <c r="AQ101" i="65"/>
  <c r="AQ85" i="65"/>
  <c r="AS19" i="64"/>
  <c r="AC19" i="64"/>
  <c r="AF67" i="64"/>
  <c r="AF28" i="64"/>
  <c r="AF41" i="64"/>
  <c r="AW29" i="69"/>
  <c r="AW7" i="69"/>
  <c r="AK7" i="68"/>
  <c r="AK29" i="68"/>
  <c r="AC7" i="68"/>
  <c r="AC29" i="68"/>
  <c r="AR29" i="69"/>
  <c r="AR7" i="69"/>
  <c r="C12" i="90"/>
  <c r="AY96" i="65"/>
  <c r="AY120" i="65"/>
  <c r="AY108" i="65"/>
  <c r="AQ96" i="65"/>
  <c r="AQ120" i="65"/>
  <c r="AQ108" i="65"/>
  <c r="AI96" i="65"/>
  <c r="AI120" i="65"/>
  <c r="C12" i="107"/>
  <c r="AA96" i="65"/>
  <c r="AR122" i="67"/>
  <c r="AR121" i="67" s="1"/>
  <c r="AR65" i="66"/>
  <c r="AR84" i="66" s="1"/>
  <c r="AR85" i="66" s="1"/>
  <c r="AJ122" i="67"/>
  <c r="AJ121" i="67" s="1"/>
  <c r="AJ65" i="66"/>
  <c r="AJ84" i="66" s="1"/>
  <c r="AK120" i="66" s="1"/>
  <c r="AB122" i="67"/>
  <c r="AB121" i="67" s="1"/>
  <c r="AB65" i="66"/>
  <c r="AB84" i="66" s="1"/>
  <c r="AC120" i="66" s="1"/>
  <c r="AW118" i="65"/>
  <c r="AW106" i="65"/>
  <c r="AW94" i="65"/>
  <c r="AO118" i="65"/>
  <c r="AO94" i="65"/>
  <c r="AG118" i="65"/>
  <c r="AG94" i="65"/>
  <c r="C10" i="90"/>
  <c r="AY118" i="65"/>
  <c r="AY106" i="65"/>
  <c r="AY94" i="65"/>
  <c r="AQ118" i="65"/>
  <c r="AQ106" i="65"/>
  <c r="AQ94" i="65"/>
  <c r="AI118" i="65"/>
  <c r="AI94" i="65"/>
  <c r="C10" i="107"/>
  <c r="AA94" i="65"/>
  <c r="AS20" i="64"/>
  <c r="AC20" i="64"/>
  <c r="AJ19" i="64"/>
  <c r="AQ67" i="64"/>
  <c r="AQ54" i="64"/>
  <c r="AQ28" i="64"/>
  <c r="AQ41" i="64"/>
  <c r="AA28" i="64"/>
  <c r="AA41" i="64"/>
  <c r="AF29" i="69"/>
  <c r="AF7" i="69"/>
  <c r="AZ120" i="65"/>
  <c r="AK96" i="65"/>
  <c r="AX54" i="66"/>
  <c r="AX53" i="66" s="1"/>
  <c r="AP54" i="66"/>
  <c r="AP53" i="66" s="1"/>
  <c r="AH54" i="66"/>
  <c r="AH53" i="66" s="1"/>
  <c r="AV94" i="65"/>
  <c r="AF118" i="65"/>
  <c r="AB89" i="65"/>
  <c r="AW113" i="65"/>
  <c r="AW101" i="65"/>
  <c r="AW85" i="65"/>
  <c r="AW89" i="65"/>
  <c r="AO113" i="65"/>
  <c r="AO89" i="65"/>
  <c r="AG113" i="65"/>
  <c r="AG89" i="65"/>
  <c r="AX85" i="65"/>
  <c r="AX89" i="65"/>
  <c r="AX113" i="65"/>
  <c r="AX101" i="65"/>
  <c r="C5" i="108"/>
  <c r="BE101" i="65"/>
  <c r="BA101" i="65"/>
  <c r="AP85" i="65"/>
  <c r="BD101" i="65"/>
  <c r="AZ101" i="65"/>
  <c r="AP89" i="65"/>
  <c r="BC101" i="65"/>
  <c r="AP113" i="65"/>
  <c r="BB101" i="65"/>
  <c r="AP101" i="65"/>
  <c r="AH85" i="65"/>
  <c r="AH89" i="65"/>
  <c r="AH113" i="65"/>
  <c r="C5" i="90"/>
  <c r="AY89" i="65"/>
  <c r="AY113" i="65"/>
  <c r="AY101" i="65"/>
  <c r="AY85" i="65"/>
  <c r="AK27" i="64"/>
  <c r="AS26" i="64"/>
  <c r="AC26" i="64"/>
  <c r="AK25" i="64"/>
  <c r="AS24" i="64"/>
  <c r="AC24" i="64"/>
  <c r="AK23" i="64"/>
  <c r="AS22" i="64"/>
  <c r="AC22" i="64"/>
  <c r="AK21" i="64"/>
  <c r="AR20" i="64"/>
  <c r="AI19" i="64"/>
  <c r="AT67" i="64"/>
  <c r="AT41" i="64"/>
  <c r="AT54" i="64"/>
  <c r="AT28" i="64"/>
  <c r="AD67" i="64"/>
  <c r="AD41" i="64"/>
  <c r="AD28" i="64"/>
  <c r="AQ29" i="68"/>
  <c r="AQ7" i="68"/>
  <c r="AI29" i="68"/>
  <c r="AI7" i="68"/>
  <c r="Z13" i="68"/>
  <c r="AX13" i="68" s="1"/>
  <c r="AA7" i="68"/>
  <c r="AK90" i="65"/>
  <c r="AN41" i="64"/>
  <c r="AE20" i="64"/>
  <c r="AN5" i="67"/>
  <c r="AN129" i="67" s="1"/>
  <c r="AS53" i="102"/>
  <c r="AS54" i="102"/>
  <c r="AY53" i="102"/>
  <c r="AY54" i="102"/>
  <c r="AI53" i="102"/>
  <c r="AI54" i="102"/>
  <c r="AG89" i="102"/>
  <c r="AG77" i="102"/>
  <c r="AG73" i="102"/>
  <c r="AT53" i="102"/>
  <c r="AT54" i="102"/>
  <c r="AL53" i="102"/>
  <c r="AL54" i="102"/>
  <c r="AA53" i="102"/>
  <c r="AA54" i="102"/>
  <c r="AO53" i="102"/>
  <c r="AO54" i="102"/>
  <c r="AC73" i="102"/>
  <c r="AJ162" i="100"/>
  <c r="AJ96" i="100"/>
  <c r="AJ63" i="100"/>
  <c r="AK155" i="100"/>
  <c r="AK89" i="100"/>
  <c r="AK56" i="100"/>
  <c r="AB64" i="100"/>
  <c r="AW61" i="100"/>
  <c r="AS61" i="100"/>
  <c r="AO61" i="100"/>
  <c r="AK57" i="100"/>
  <c r="AT137" i="100"/>
  <c r="AT104" i="100"/>
  <c r="AT71" i="100"/>
  <c r="AT38" i="100"/>
  <c r="AT34" i="100"/>
  <c r="AD137" i="100"/>
  <c r="AD71" i="100"/>
  <c r="AD38" i="100"/>
  <c r="AD34" i="100"/>
  <c r="AD40" i="100"/>
  <c r="AF65" i="100"/>
  <c r="AK62" i="100"/>
  <c r="AG58" i="100"/>
  <c r="AJ66" i="100"/>
  <c r="AC59" i="100"/>
  <c r="AX48" i="100"/>
  <c r="AH48" i="100"/>
  <c r="AC47" i="100"/>
  <c r="AC43" i="100"/>
  <c r="AJ137" i="100"/>
  <c r="AJ71" i="100"/>
  <c r="AJ34" i="100"/>
  <c r="AJ38" i="100"/>
  <c r="AW162" i="100"/>
  <c r="AS162" i="100"/>
  <c r="AC162" i="100"/>
  <c r="AH155" i="100"/>
  <c r="AS34" i="100"/>
  <c r="AS137" i="100"/>
  <c r="AO137" i="100"/>
  <c r="AK137" i="100"/>
  <c r="AG137" i="100"/>
  <c r="AJ39" i="100"/>
  <c r="AQ100" i="100"/>
  <c r="AJ37" i="76"/>
  <c r="AJ21" i="76"/>
  <c r="AJ9" i="76"/>
  <c r="AD47" i="100"/>
  <c r="AX39" i="100"/>
  <c r="AH39" i="100"/>
  <c r="AX82" i="77"/>
  <c r="AX52" i="77"/>
  <c r="AH82" i="77"/>
  <c r="AH52" i="77"/>
  <c r="AN80" i="77"/>
  <c r="AN50" i="77"/>
  <c r="AY39" i="76"/>
  <c r="AY23" i="76"/>
  <c r="AY31" i="76"/>
  <c r="AI39" i="76"/>
  <c r="AI23" i="76"/>
  <c r="AU37" i="76"/>
  <c r="AU29" i="76"/>
  <c r="AU9" i="76"/>
  <c r="AU15" i="76" s="1"/>
  <c r="AU21" i="76"/>
  <c r="BC50" i="77"/>
  <c r="BC65" i="77" s="1"/>
  <c r="BB50" i="77"/>
  <c r="BB65" i="77" s="1"/>
  <c r="BE50" i="77"/>
  <c r="BE65" i="77" s="1"/>
  <c r="BA50" i="77"/>
  <c r="BA65" i="77" s="1"/>
  <c r="BD50" i="77"/>
  <c r="BD65" i="77" s="1"/>
  <c r="AZ50" i="77"/>
  <c r="AZ65" i="77" s="1"/>
  <c r="AJ39" i="77"/>
  <c r="AT50" i="77"/>
  <c r="AH50" i="77"/>
  <c r="AS64" i="77"/>
  <c r="AL48" i="77"/>
  <c r="AD48" i="77"/>
  <c r="AY61" i="77"/>
  <c r="AP45" i="77"/>
  <c r="AI54" i="77"/>
  <c r="AV24" i="77"/>
  <c r="AF24" i="77"/>
  <c r="AD17" i="76"/>
  <c r="AD13" i="76"/>
  <c r="AQ82" i="77"/>
  <c r="AI82" i="77"/>
  <c r="AS80" i="77"/>
  <c r="AK80" i="77"/>
  <c r="AC80" i="77"/>
  <c r="AD47" i="77"/>
  <c r="AW60" i="77"/>
  <c r="AT39" i="77"/>
  <c r="AH39" i="77"/>
  <c r="AI84" i="77" s="1"/>
  <c r="AD43" i="77"/>
  <c r="AM24" i="77"/>
  <c r="AD15" i="76"/>
  <c r="AV30" i="76"/>
  <c r="AW29" i="76"/>
  <c r="AO37" i="76"/>
  <c r="AW53" i="77"/>
  <c r="AK53" i="77"/>
  <c r="AC53" i="77"/>
  <c r="AY64" i="77"/>
  <c r="BC49" i="77"/>
  <c r="BC64" i="77" s="1"/>
  <c r="BB49" i="77"/>
  <c r="BB64" i="77" s="1"/>
  <c r="BE49" i="77"/>
  <c r="BE64" i="77" s="1"/>
  <c r="BA49" i="77"/>
  <c r="BA64" i="77" s="1"/>
  <c r="BD49" i="77"/>
  <c r="BD64" i="77" s="1"/>
  <c r="AZ49" i="77"/>
  <c r="AZ64" i="77" s="1"/>
  <c r="AN48" i="77"/>
  <c r="AF48" i="77"/>
  <c r="AS47" i="77"/>
  <c r="AK47" i="77"/>
  <c r="AC47" i="77"/>
  <c r="AV45" i="77"/>
  <c r="AJ45" i="77"/>
  <c r="AB45" i="77"/>
  <c r="AW58" i="77"/>
  <c r="AO54" i="77"/>
  <c r="AK43" i="77"/>
  <c r="AQ30" i="76"/>
  <c r="AJ19" i="74"/>
  <c r="AD59" i="75"/>
  <c r="AN16" i="74"/>
  <c r="AD14" i="76"/>
  <c r="AS59" i="75"/>
  <c r="AA9" i="76"/>
  <c r="AV14" i="74"/>
  <c r="BE57" i="75"/>
  <c r="BE73" i="75" s="1"/>
  <c r="BA57" i="75"/>
  <c r="BA73" i="75" s="1"/>
  <c r="BD57" i="75"/>
  <c r="BD73" i="75" s="1"/>
  <c r="AZ57" i="75"/>
  <c r="AZ73" i="75" s="1"/>
  <c r="BC57" i="75"/>
  <c r="BC73" i="75" s="1"/>
  <c r="BB57" i="75"/>
  <c r="BB73" i="75" s="1"/>
  <c r="AX32" i="74"/>
  <c r="AN20" i="70"/>
  <c r="AW19" i="70"/>
  <c r="AG19" i="70"/>
  <c r="AP18" i="70"/>
  <c r="AY17" i="70"/>
  <c r="AI17" i="70"/>
  <c r="AR16" i="70"/>
  <c r="AB16" i="70"/>
  <c r="AK15" i="70"/>
  <c r="AR59" i="75"/>
  <c r="AX57" i="75"/>
  <c r="AH57" i="75"/>
  <c r="AS32" i="74"/>
  <c r="AM20" i="70"/>
  <c r="AV19" i="70"/>
  <c r="AF19" i="70"/>
  <c r="AO18" i="70"/>
  <c r="AX17" i="70"/>
  <c r="AH17" i="70"/>
  <c r="AQ16" i="70"/>
  <c r="AA16" i="70"/>
  <c r="AJ15" i="70"/>
  <c r="AS57" i="75"/>
  <c r="AK57" i="75"/>
  <c r="AC57" i="75"/>
  <c r="AT56" i="75"/>
  <c r="BE55" i="75"/>
  <c r="BE71" i="75" s="1"/>
  <c r="BA55" i="75"/>
  <c r="BA71" i="75" s="1"/>
  <c r="BD55" i="75"/>
  <c r="BD71" i="75" s="1"/>
  <c r="AZ55" i="75"/>
  <c r="AZ71" i="75" s="1"/>
  <c r="BC55" i="75"/>
  <c r="BC71" i="75" s="1"/>
  <c r="BB55" i="75"/>
  <c r="BB71" i="75" s="1"/>
  <c r="AP53" i="75"/>
  <c r="AL53" i="75"/>
  <c r="AD53" i="75"/>
  <c r="AX49" i="75"/>
  <c r="AH49" i="75"/>
  <c r="AV92" i="75"/>
  <c r="AR92" i="75"/>
  <c r="AN92" i="75"/>
  <c r="AP20" i="70"/>
  <c r="AY19" i="70"/>
  <c r="AI19" i="70"/>
  <c r="AR18" i="70"/>
  <c r="AB18" i="70"/>
  <c r="AK17" i="70"/>
  <c r="AT16" i="70"/>
  <c r="AD16" i="70"/>
  <c r="AM15" i="70"/>
  <c r="AR57" i="75"/>
  <c r="AJ57" i="75"/>
  <c r="AB57" i="75"/>
  <c r="AO56" i="75"/>
  <c r="AG56" i="75"/>
  <c r="AS53" i="75"/>
  <c r="AK53" i="75"/>
  <c r="AC53" i="75"/>
  <c r="AT54" i="75"/>
  <c r="BE52" i="75"/>
  <c r="BE68" i="75" s="1"/>
  <c r="BA52" i="75"/>
  <c r="BA68" i="75" s="1"/>
  <c r="BD52" i="75"/>
  <c r="BD68" i="75" s="1"/>
  <c r="AZ52" i="75"/>
  <c r="AZ68" i="75" s="1"/>
  <c r="BC52" i="75"/>
  <c r="BC68" i="75" s="1"/>
  <c r="BB52" i="75"/>
  <c r="BB68" i="75" s="1"/>
  <c r="AS49" i="75"/>
  <c r="AK49" i="75"/>
  <c r="AC49" i="75"/>
  <c r="AS20" i="70"/>
  <c r="AC20" i="70"/>
  <c r="AL19" i="70"/>
  <c r="AU18" i="70"/>
  <c r="AE18" i="70"/>
  <c r="AN17" i="70"/>
  <c r="AW16" i="70"/>
  <c r="AG16" i="70"/>
  <c r="AP15" i="70"/>
  <c r="AX120" i="66"/>
  <c r="AX108" i="66"/>
  <c r="D12" i="108"/>
  <c r="AP120" i="66"/>
  <c r="BB108" i="66"/>
  <c r="AP108" i="66"/>
  <c r="BE108" i="66"/>
  <c r="BA108" i="66"/>
  <c r="BD108" i="66"/>
  <c r="AZ108" i="66"/>
  <c r="BC108" i="66"/>
  <c r="AH120" i="66"/>
  <c r="AU89" i="65"/>
  <c r="AU113" i="65"/>
  <c r="AU101" i="65"/>
  <c r="AU85" i="65"/>
  <c r="AW67" i="64"/>
  <c r="AW41" i="64"/>
  <c r="AW54" i="64"/>
  <c r="AW28" i="64"/>
  <c r="AG67" i="64"/>
  <c r="AG41" i="64"/>
  <c r="AG28" i="64"/>
  <c r="Z21" i="69"/>
  <c r="AU21" i="69" s="1"/>
  <c r="AP29" i="69"/>
  <c r="AP7" i="69"/>
  <c r="AH29" i="69"/>
  <c r="AH7" i="69"/>
  <c r="AN7" i="68"/>
  <c r="AN29" i="68"/>
  <c r="AU119" i="65"/>
  <c r="AU107" i="65"/>
  <c r="AU95" i="65"/>
  <c r="AM119" i="65"/>
  <c r="AM95" i="65"/>
  <c r="AE119" i="65"/>
  <c r="AE95" i="65"/>
  <c r="AW119" i="65"/>
  <c r="AW107" i="65"/>
  <c r="AW95" i="65"/>
  <c r="AO119" i="65"/>
  <c r="AO95" i="65"/>
  <c r="AG119" i="65"/>
  <c r="AG95" i="65"/>
  <c r="AL90" i="65"/>
  <c r="AL114" i="65"/>
  <c r="AU114" i="65"/>
  <c r="AU102" i="65"/>
  <c r="AU90" i="65"/>
  <c r="AE114" i="65"/>
  <c r="AE90" i="65"/>
  <c r="AO19" i="64"/>
  <c r="AV67" i="64"/>
  <c r="AV54" i="64"/>
  <c r="AV28" i="64"/>
  <c r="AV41" i="64"/>
  <c r="AB67" i="64"/>
  <c r="AB28" i="64"/>
  <c r="AB41" i="64"/>
  <c r="AO7" i="68"/>
  <c r="AO29" i="68"/>
  <c r="AC29" i="69"/>
  <c r="AC7" i="69"/>
  <c r="AV68" i="66"/>
  <c r="AV83" i="66" s="1"/>
  <c r="AV85" i="66" s="1"/>
  <c r="AN68" i="66"/>
  <c r="AN83" i="66" s="1"/>
  <c r="AF68" i="66"/>
  <c r="AF83" i="66" s="1"/>
  <c r="AP95" i="65"/>
  <c r="AV96" i="65"/>
  <c r="AV120" i="65"/>
  <c r="AV108" i="65"/>
  <c r="AN96" i="65"/>
  <c r="AN120" i="65"/>
  <c r="AF96" i="65"/>
  <c r="AF120" i="65"/>
  <c r="AX94" i="65"/>
  <c r="AX118" i="65"/>
  <c r="AX106" i="65"/>
  <c r="C10" i="108"/>
  <c r="BE106" i="65"/>
  <c r="BA106" i="65"/>
  <c r="AP94" i="65"/>
  <c r="BD106" i="65"/>
  <c r="AZ106" i="65"/>
  <c r="BC106" i="65"/>
  <c r="AP118" i="65"/>
  <c r="BB106" i="65"/>
  <c r="AP106" i="65"/>
  <c r="AH94" i="65"/>
  <c r="AH118" i="65"/>
  <c r="AY111" i="67"/>
  <c r="AY110" i="67" s="1"/>
  <c r="AY109" i="67" s="1"/>
  <c r="AY54" i="66"/>
  <c r="AY53" i="66" s="1"/>
  <c r="AQ111" i="67"/>
  <c r="AQ110" i="67" s="1"/>
  <c r="AQ109" i="67" s="1"/>
  <c r="AQ54" i="66"/>
  <c r="AQ53" i="66" s="1"/>
  <c r="AI111" i="67"/>
  <c r="AI110" i="67" s="1"/>
  <c r="AI109" i="67" s="1"/>
  <c r="AI54" i="66"/>
  <c r="AI53" i="66" s="1"/>
  <c r="AA111" i="67"/>
  <c r="AA110" i="67" s="1"/>
  <c r="AA109" i="67" s="1"/>
  <c r="AA54" i="66"/>
  <c r="AA53" i="66" s="1"/>
  <c r="AV78" i="65"/>
  <c r="AV5" i="65"/>
  <c r="AM5" i="65"/>
  <c r="AO20" i="64"/>
  <c r="AV19" i="64"/>
  <c r="AF19" i="64"/>
  <c r="AM67" i="64"/>
  <c r="AM28" i="64"/>
  <c r="AM41" i="64"/>
  <c r="AJ13" i="68"/>
  <c r="AJ7" i="68"/>
  <c r="AJ29" i="68"/>
  <c r="AU68" i="66"/>
  <c r="AU83" i="66" s="1"/>
  <c r="AM68" i="66"/>
  <c r="AM83" i="66" s="1"/>
  <c r="AE68" i="66"/>
  <c r="AE83" i="66" s="1"/>
  <c r="AL95" i="65"/>
  <c r="AU65" i="66"/>
  <c r="AU84" i="66" s="1"/>
  <c r="AM65" i="66"/>
  <c r="AM84" i="66" s="1"/>
  <c r="AE65" i="66"/>
  <c r="AE84" i="66" s="1"/>
  <c r="AS96" i="65"/>
  <c r="AK120" i="65"/>
  <c r="AV106" i="65"/>
  <c r="AR78" i="65"/>
  <c r="AR5" i="65"/>
  <c r="AN113" i="65"/>
  <c r="AF89" i="65"/>
  <c r="AK6" i="69"/>
  <c r="AK6" i="68"/>
  <c r="AK73" i="65"/>
  <c r="AK10" i="73" s="1"/>
  <c r="AT5" i="65"/>
  <c r="AL5" i="65"/>
  <c r="AD5" i="65"/>
  <c r="AI5" i="65"/>
  <c r="AW27" i="64"/>
  <c r="AG27" i="64"/>
  <c r="AO26" i="64"/>
  <c r="AW25" i="64"/>
  <c r="AG25" i="64"/>
  <c r="AO24" i="64"/>
  <c r="AW23" i="64"/>
  <c r="AG23" i="64"/>
  <c r="AO22" i="64"/>
  <c r="AW21" i="64"/>
  <c r="AG21" i="64"/>
  <c r="AU19" i="64"/>
  <c r="AE19" i="64"/>
  <c r="AP67" i="64"/>
  <c r="AP41" i="64"/>
  <c r="AP54" i="64"/>
  <c r="AP28" i="64"/>
  <c r="AY5" i="69"/>
  <c r="AY5" i="68"/>
  <c r="AY58" i="64"/>
  <c r="AY32" i="64"/>
  <c r="AY14" i="64"/>
  <c r="AY9" i="73" s="1"/>
  <c r="AY45" i="64"/>
  <c r="AQ29" i="69"/>
  <c r="AQ7" i="69"/>
  <c r="AI29" i="69"/>
  <c r="AI7" i="69"/>
  <c r="Z13" i="69"/>
  <c r="AT13" i="69" s="1"/>
  <c r="AA7" i="69"/>
  <c r="AA25" i="64"/>
  <c r="AI24" i="64"/>
  <c r="AU20" i="64"/>
  <c r="AA20" i="64"/>
  <c r="AV74" i="67"/>
  <c r="AV5" i="67" s="1"/>
  <c r="AO5" i="67"/>
  <c r="AJ5" i="67"/>
  <c r="AJ129" i="67" s="1"/>
  <c r="AS5" i="67"/>
  <c r="AC5" i="67"/>
  <c r="AC129" i="67" s="1"/>
  <c r="AB129" i="67"/>
  <c r="AH5" i="67"/>
  <c r="AH129" i="67" s="1"/>
  <c r="AT5" i="67"/>
  <c r="AT129" i="67" s="1"/>
  <c r="AK5" i="67"/>
  <c r="AG5" i="67"/>
  <c r="AG129" i="67" s="1"/>
  <c r="AS45" i="74" l="1"/>
  <c r="AO73" i="66"/>
  <c r="AN114" i="66"/>
  <c r="AR129" i="67"/>
  <c r="AL50" i="97"/>
  <c r="AG90" i="65"/>
  <c r="AH114" i="65"/>
  <c r="AG85" i="65"/>
  <c r="AD44" i="74"/>
  <c r="AC44" i="74"/>
  <c r="AW85" i="66"/>
  <c r="AM85" i="102"/>
  <c r="AD19" i="64"/>
  <c r="AD9" i="73"/>
  <c r="AC26" i="74"/>
  <c r="AB92" i="75"/>
  <c r="AD54" i="102"/>
  <c r="AU85" i="102"/>
  <c r="AW6" i="68"/>
  <c r="AP9" i="76"/>
  <c r="AP40" i="76"/>
  <c r="Z32" i="76"/>
  <c r="AD53" i="102"/>
  <c r="AY9" i="76"/>
  <c r="AY13" i="76" s="1"/>
  <c r="AD82" i="102"/>
  <c r="AD73" i="102"/>
  <c r="AD85" i="102" s="1"/>
  <c r="AK7" i="69"/>
  <c r="AK29" i="69"/>
  <c r="AT7" i="68"/>
  <c r="AT31" i="68" s="1"/>
  <c r="AG5" i="65"/>
  <c r="AT29" i="68"/>
  <c r="AR26" i="74"/>
  <c r="AR44" i="74"/>
  <c r="AR10" i="74"/>
  <c r="AS129" i="67"/>
  <c r="AW73" i="66"/>
  <c r="AT19" i="64"/>
  <c r="AT9" i="73"/>
  <c r="AJ44" i="75"/>
  <c r="AJ92" i="75" s="1"/>
  <c r="AJ50" i="75"/>
  <c r="AJ82" i="75"/>
  <c r="AL50" i="101"/>
  <c r="AR5" i="66"/>
  <c r="AM114" i="66"/>
  <c r="AP114" i="65"/>
  <c r="AE54" i="102"/>
  <c r="AM90" i="66"/>
  <c r="AE53" i="102"/>
  <c r="AM5" i="66"/>
  <c r="AM73" i="66" s="1"/>
  <c r="AO85" i="65"/>
  <c r="AS50" i="101"/>
  <c r="AT13" i="68"/>
  <c r="AB40" i="76"/>
  <c r="Z24" i="76"/>
  <c r="AC24" i="76" s="1"/>
  <c r="AY94" i="102"/>
  <c r="AY82" i="102"/>
  <c r="AY73" i="102"/>
  <c r="AY85" i="102" s="1"/>
  <c r="AC45" i="74"/>
  <c r="AB10" i="74"/>
  <c r="AP22" i="64"/>
  <c r="AP25" i="64"/>
  <c r="AP23" i="64"/>
  <c r="AP19" i="64"/>
  <c r="AP26" i="64"/>
  <c r="AP20" i="64"/>
  <c r="AP21" i="64"/>
  <c r="AP24" i="64"/>
  <c r="AP27" i="64"/>
  <c r="AE46" i="77"/>
  <c r="AS46" i="77"/>
  <c r="AO46" i="77"/>
  <c r="AH46" i="77"/>
  <c r="AI46" i="77"/>
  <c r="AL46" i="77"/>
  <c r="AX46" i="77"/>
  <c r="AM46" i="77"/>
  <c r="AB46" i="77"/>
  <c r="AP46" i="77"/>
  <c r="AJ46" i="77"/>
  <c r="AV46" i="77"/>
  <c r="AG46" i="77"/>
  <c r="AD46" i="77"/>
  <c r="AN46" i="77"/>
  <c r="AO45" i="74"/>
  <c r="AP45" i="74"/>
  <c r="AM45" i="74"/>
  <c r="AL45" i="74"/>
  <c r="AF44" i="74"/>
  <c r="AF26" i="74"/>
  <c r="AF10" i="74"/>
  <c r="AF17" i="74" s="1"/>
  <c r="AE94" i="102"/>
  <c r="AE82" i="102"/>
  <c r="AE50" i="97"/>
  <c r="AY129" i="67"/>
  <c r="AK24" i="101"/>
  <c r="AM50" i="97"/>
  <c r="AA129" i="67"/>
  <c r="AI15" i="76"/>
  <c r="AG73" i="66"/>
  <c r="AA73" i="65"/>
  <c r="AA10" i="73" s="1"/>
  <c r="AI129" i="67"/>
  <c r="AZ67" i="77"/>
  <c r="BB67" i="77"/>
  <c r="AR54" i="102"/>
  <c r="AG6" i="68"/>
  <c r="AW6" i="69"/>
  <c r="AD7" i="69"/>
  <c r="AK5" i="66"/>
  <c r="AK73" i="66" s="1"/>
  <c r="AY15" i="76"/>
  <c r="AK85" i="66"/>
  <c r="BD67" i="77"/>
  <c r="BC67" i="77"/>
  <c r="AD29" i="69"/>
  <c r="AP96" i="66"/>
  <c r="AX67" i="77"/>
  <c r="AQ36" i="74"/>
  <c r="BA67" i="77"/>
  <c r="AM23" i="76"/>
  <c r="AF53" i="102"/>
  <c r="AW29" i="68"/>
  <c r="AX5" i="66"/>
  <c r="AY32" i="76"/>
  <c r="AJ73" i="66"/>
  <c r="AC85" i="66"/>
  <c r="AX5" i="67"/>
  <c r="AX129" i="67" s="1"/>
  <c r="AM24" i="97"/>
  <c r="AO129" i="67"/>
  <c r="AH96" i="66"/>
  <c r="AX96" i="66"/>
  <c r="Z60" i="75"/>
  <c r="AY60" i="75" s="1"/>
  <c r="AQ166" i="100"/>
  <c r="AC96" i="66"/>
  <c r="AM15" i="76"/>
  <c r="AV7" i="69"/>
  <c r="AW31" i="69" s="1"/>
  <c r="AV53" i="102"/>
  <c r="AK129" i="67"/>
  <c r="AV129" i="67"/>
  <c r="AT21" i="68"/>
  <c r="AV54" i="102"/>
  <c r="AQ133" i="100"/>
  <c r="AQ21" i="68"/>
  <c r="AG85" i="66"/>
  <c r="AP24" i="97"/>
  <c r="AU50" i="101"/>
  <c r="AC50" i="101"/>
  <c r="AH24" i="97"/>
  <c r="AY24" i="101"/>
  <c r="AV50" i="97"/>
  <c r="AU24" i="97"/>
  <c r="AX50" i="97"/>
  <c r="AX24" i="97"/>
  <c r="AR50" i="97"/>
  <c r="AX24" i="101"/>
  <c r="AO24" i="101"/>
  <c r="AQ50" i="101"/>
  <c r="AR24" i="97"/>
  <c r="AD50" i="97"/>
  <c r="AD24" i="97"/>
  <c r="AE50" i="101"/>
  <c r="AV24" i="97"/>
  <c r="AF50" i="97"/>
  <c r="AR24" i="101"/>
  <c r="AQ24" i="101"/>
  <c r="AB24" i="97"/>
  <c r="AY50" i="101"/>
  <c r="AW50" i="97"/>
  <c r="AI50" i="97"/>
  <c r="AF24" i="97"/>
  <c r="AK50" i="97"/>
  <c r="AI24" i="97"/>
  <c r="AI50" i="101"/>
  <c r="AP50" i="101"/>
  <c r="AG24" i="101"/>
  <c r="AM24" i="101"/>
  <c r="AG50" i="101"/>
  <c r="AD24" i="101"/>
  <c r="AL24" i="101"/>
  <c r="AT24" i="101"/>
  <c r="AK50" i="101"/>
  <c r="AW50" i="101"/>
  <c r="AS50" i="97"/>
  <c r="AO50" i="101"/>
  <c r="AB50" i="97"/>
  <c r="AN50" i="97"/>
  <c r="AG50" i="97"/>
  <c r="AT50" i="101"/>
  <c r="AI24" i="101"/>
  <c r="AQ24" i="97"/>
  <c r="AT50" i="97"/>
  <c r="AQ50" i="97"/>
  <c r="AT24" i="97"/>
  <c r="AY50" i="97"/>
  <c r="AY24" i="97"/>
  <c r="AO24" i="97"/>
  <c r="AH24" i="101"/>
  <c r="AN24" i="97"/>
  <c r="AA24" i="101"/>
  <c r="AL24" i="97"/>
  <c r="AE24" i="97"/>
  <c r="AA24" i="97"/>
  <c r="AH50" i="101"/>
  <c r="AU24" i="101"/>
  <c r="AO50" i="97"/>
  <c r="AC50" i="97"/>
  <c r="AB24" i="101"/>
  <c r="AY19" i="64"/>
  <c r="BH21" i="64" s="1"/>
  <c r="BH28" i="64"/>
  <c r="BG28" i="64"/>
  <c r="AX50" i="101"/>
  <c r="AA50" i="101"/>
  <c r="AG83" i="75"/>
  <c r="AG51" i="75"/>
  <c r="AH83" i="75"/>
  <c r="AH95" i="66"/>
  <c r="AX95" i="66"/>
  <c r="AG54" i="77"/>
  <c r="AQ15" i="76"/>
  <c r="AR102" i="66"/>
  <c r="AR90" i="66"/>
  <c r="AR114" i="66"/>
  <c r="AS114" i="66"/>
  <c r="AD24" i="74"/>
  <c r="AT24" i="74"/>
  <c r="AL24" i="74"/>
  <c r="AP24" i="74"/>
  <c r="AO24" i="74"/>
  <c r="AI24" i="74"/>
  <c r="AY24" i="74"/>
  <c r="AB24" i="74"/>
  <c r="AR24" i="74"/>
  <c r="AC24" i="74"/>
  <c r="AS24" i="74"/>
  <c r="AM24" i="74"/>
  <c r="AF24" i="74"/>
  <c r="AV24" i="74"/>
  <c r="AG24" i="74"/>
  <c r="AW24" i="74"/>
  <c r="AA24" i="74"/>
  <c r="AQ24" i="74"/>
  <c r="AJ24" i="74"/>
  <c r="AK24" i="74"/>
  <c r="AE24" i="74"/>
  <c r="AU24" i="74"/>
  <c r="AN24" i="74"/>
  <c r="AX24" i="74"/>
  <c r="AL40" i="76"/>
  <c r="AK40" i="76"/>
  <c r="AU83" i="75"/>
  <c r="AT83" i="75"/>
  <c r="AT67" i="75"/>
  <c r="AT51" i="75"/>
  <c r="AQ21" i="69"/>
  <c r="AO13" i="68"/>
  <c r="AN13" i="68"/>
  <c r="AS96" i="66"/>
  <c r="AI82" i="102"/>
  <c r="AI73" i="102"/>
  <c r="AI85" i="102" s="1"/>
  <c r="AI94" i="102"/>
  <c r="AQ45" i="74"/>
  <c r="AK90" i="66"/>
  <c r="AL114" i="66"/>
  <c r="AK114" i="66"/>
  <c r="Z27" i="74"/>
  <c r="AA27" i="74" s="1"/>
  <c r="AK76" i="77"/>
  <c r="AL76" i="77"/>
  <c r="AK46" i="77"/>
  <c r="AK39" i="77"/>
  <c r="AK54" i="77" s="1"/>
  <c r="AE45" i="74"/>
  <c r="AD10" i="74"/>
  <c r="AD45" i="74"/>
  <c r="AO5" i="65"/>
  <c r="AR46" i="77"/>
  <c r="AC40" i="76"/>
  <c r="AD40" i="76"/>
  <c r="AT22" i="64"/>
  <c r="AT24" i="64"/>
  <c r="AT26" i="64"/>
  <c r="AT21" i="64"/>
  <c r="AT23" i="64"/>
  <c r="AT25" i="64"/>
  <c r="AT27" i="64"/>
  <c r="AT20" i="64"/>
  <c r="AV44" i="74"/>
  <c r="AU26" i="74"/>
  <c r="AX90" i="66"/>
  <c r="AX114" i="66"/>
  <c r="AX102" i="66"/>
  <c r="AY114" i="66"/>
  <c r="AG40" i="76"/>
  <c r="AF40" i="76"/>
  <c r="AU38" i="76"/>
  <c r="AT9" i="76"/>
  <c r="AU41" i="76" s="1"/>
  <c r="AT22" i="76"/>
  <c r="AE83" i="75"/>
  <c r="AD44" i="75"/>
  <c r="AD83" i="75"/>
  <c r="AD51" i="75"/>
  <c r="AC76" i="77"/>
  <c r="AD76" i="77"/>
  <c r="AC46" i="77"/>
  <c r="AC39" i="77"/>
  <c r="AC84" i="77" s="1"/>
  <c r="AD22" i="64"/>
  <c r="AD24" i="64"/>
  <c r="AD26" i="64"/>
  <c r="AD21" i="64"/>
  <c r="AD23" i="64"/>
  <c r="AD25" i="64"/>
  <c r="AD27" i="64"/>
  <c r="AD20" i="64"/>
  <c r="AV20" i="64"/>
  <c r="AV21" i="64"/>
  <c r="AV23" i="64"/>
  <c r="AV25" i="64"/>
  <c r="AV27" i="64"/>
  <c r="AV24" i="64"/>
  <c r="AV22" i="64"/>
  <c r="AV26" i="64"/>
  <c r="AF76" i="77"/>
  <c r="AF46" i="77"/>
  <c r="AG76" i="77"/>
  <c r="AU45" i="74"/>
  <c r="AT45" i="74"/>
  <c r="AA6" i="68"/>
  <c r="AS44" i="75"/>
  <c r="AS92" i="75" s="1"/>
  <c r="AS82" i="75"/>
  <c r="AS50" i="75"/>
  <c r="AG50" i="75"/>
  <c r="AG82" i="75"/>
  <c r="AG44" i="75"/>
  <c r="AG92" i="75" s="1"/>
  <c r="AW44" i="74"/>
  <c r="AW26" i="74"/>
  <c r="AK26" i="74"/>
  <c r="AK44" i="74"/>
  <c r="AO26" i="74"/>
  <c r="AO44" i="74"/>
  <c r="AW50" i="75"/>
  <c r="AW82" i="75"/>
  <c r="AW44" i="75"/>
  <c r="AW92" i="75" s="1"/>
  <c r="AK82" i="75"/>
  <c r="AK44" i="75"/>
  <c r="AK92" i="75" s="1"/>
  <c r="AK50" i="75"/>
  <c r="AO44" i="75"/>
  <c r="AO92" i="75" s="1"/>
  <c r="AO50" i="75"/>
  <c r="AO82" i="75"/>
  <c r="AS26" i="74"/>
  <c r="AS44" i="74"/>
  <c r="AG26" i="74"/>
  <c r="AG44" i="74"/>
  <c r="AS40" i="76"/>
  <c r="AR32" i="76"/>
  <c r="AR24" i="76"/>
  <c r="AR39" i="77"/>
  <c r="AS84" i="77" s="1"/>
  <c r="AV24" i="101"/>
  <c r="AD50" i="101"/>
  <c r="AN50" i="101"/>
  <c r="AG10" i="74"/>
  <c r="AG43" i="74"/>
  <c r="AW10" i="74"/>
  <c r="AW16" i="74" s="1"/>
  <c r="AW43" i="74"/>
  <c r="AW34" i="74"/>
  <c r="AH43" i="74"/>
  <c r="AJ113" i="66"/>
  <c r="AJ89" i="66"/>
  <c r="AF43" i="74"/>
  <c r="AE43" i="74"/>
  <c r="AE10" i="74"/>
  <c r="AH44" i="74"/>
  <c r="AH26" i="74"/>
  <c r="AH10" i="74"/>
  <c r="AG9" i="76"/>
  <c r="AG38" i="76"/>
  <c r="AG22" i="76"/>
  <c r="AH38" i="76"/>
  <c r="AC78" i="65"/>
  <c r="AC114" i="65" s="1"/>
  <c r="AC5" i="65"/>
  <c r="AM89" i="66"/>
  <c r="AM113" i="66"/>
  <c r="AB113" i="66"/>
  <c r="AB89" i="66"/>
  <c r="AY34" i="74"/>
  <c r="AY10" i="74"/>
  <c r="AY16" i="74" s="1"/>
  <c r="AY43" i="74"/>
  <c r="AO22" i="76"/>
  <c r="AO9" i="76"/>
  <c r="AO41" i="76" s="1"/>
  <c r="AO38" i="76"/>
  <c r="AP38" i="76"/>
  <c r="AR94" i="102"/>
  <c r="AR82" i="102"/>
  <c r="AR73" i="102"/>
  <c r="AS97" i="102" s="1"/>
  <c r="AC89" i="66"/>
  <c r="AC113" i="66"/>
  <c r="AD113" i="66"/>
  <c r="AM43" i="74"/>
  <c r="AM10" i="74"/>
  <c r="AW9" i="76"/>
  <c r="AW22" i="76"/>
  <c r="AX38" i="76"/>
  <c r="AW38" i="76"/>
  <c r="AV76" i="77"/>
  <c r="AU39" i="77"/>
  <c r="AU54" i="77" s="1"/>
  <c r="AU76" i="77"/>
  <c r="AU46" i="77"/>
  <c r="AB50" i="101"/>
  <c r="AM50" i="101"/>
  <c r="AW24" i="101"/>
  <c r="AE89" i="66"/>
  <c r="AE113" i="66"/>
  <c r="AW89" i="66"/>
  <c r="AW113" i="66"/>
  <c r="AX113" i="66"/>
  <c r="AW101" i="66"/>
  <c r="AB43" i="74"/>
  <c r="AA10" i="74"/>
  <c r="Z25" i="74"/>
  <c r="AE25" i="74" s="1"/>
  <c r="AT10" i="74"/>
  <c r="AT26" i="74"/>
  <c r="AT44" i="74"/>
  <c r="AI89" i="66"/>
  <c r="AI113" i="66"/>
  <c r="AH44" i="75"/>
  <c r="AH60" i="75" s="1"/>
  <c r="AH82" i="75"/>
  <c r="AI82" i="75"/>
  <c r="AK10" i="74"/>
  <c r="AK43" i="74"/>
  <c r="AX43" i="74"/>
  <c r="AU44" i="74"/>
  <c r="AQ40" i="76"/>
  <c r="AR40" i="76"/>
  <c r="AQ101" i="66"/>
  <c r="AQ89" i="66"/>
  <c r="AQ113" i="66"/>
  <c r="AV101" i="66"/>
  <c r="AV89" i="66"/>
  <c r="AV113" i="66"/>
  <c r="AC24" i="101"/>
  <c r="AR50" i="101"/>
  <c r="AO10" i="74"/>
  <c r="AO43" i="74"/>
  <c r="AP43" i="74"/>
  <c r="AT82" i="75"/>
  <c r="AU82" i="75"/>
  <c r="AT44" i="75"/>
  <c r="AN89" i="66"/>
  <c r="AN113" i="66"/>
  <c r="AU43" i="74"/>
  <c r="AU34" i="74"/>
  <c r="AU10" i="74"/>
  <c r="AX44" i="74"/>
  <c r="AX10" i="74"/>
  <c r="AX26" i="74"/>
  <c r="AL38" i="76"/>
  <c r="AK9" i="76"/>
  <c r="AK41" i="76" s="1"/>
  <c r="AK22" i="76"/>
  <c r="AK38" i="76"/>
  <c r="AR113" i="66"/>
  <c r="AR101" i="66"/>
  <c r="AR89" i="66"/>
  <c r="AI43" i="74"/>
  <c r="AI10" i="74"/>
  <c r="AL44" i="74"/>
  <c r="AL26" i="74"/>
  <c r="AL10" i="74"/>
  <c r="AS9" i="76"/>
  <c r="AS22" i="76"/>
  <c r="AS38" i="76"/>
  <c r="AT38" i="76"/>
  <c r="AR76" i="77"/>
  <c r="AQ76" i="77"/>
  <c r="AQ39" i="77"/>
  <c r="AQ54" i="77" s="1"/>
  <c r="AQ46" i="77"/>
  <c r="AS101" i="66"/>
  <c r="AS89" i="66"/>
  <c r="AS113" i="66"/>
  <c r="AT113" i="66"/>
  <c r="Z35" i="74"/>
  <c r="AP26" i="74"/>
  <c r="AP44" i="74"/>
  <c r="AP10" i="74"/>
  <c r="AA13" i="68"/>
  <c r="AE24" i="101"/>
  <c r="AU89" i="66"/>
  <c r="AU113" i="66"/>
  <c r="AU101" i="66"/>
  <c r="AG113" i="66"/>
  <c r="AH113" i="66"/>
  <c r="AG89" i="66"/>
  <c r="AQ43" i="74"/>
  <c r="AQ34" i="74"/>
  <c r="AQ10" i="74"/>
  <c r="AC9" i="76"/>
  <c r="AC38" i="76"/>
  <c r="AD38" i="76"/>
  <c r="AC22" i="76"/>
  <c r="AY76" i="77"/>
  <c r="AY39" i="77"/>
  <c r="AY54" i="77" s="1"/>
  <c r="AY46" i="77"/>
  <c r="AZ76" i="77"/>
  <c r="D5" i="90"/>
  <c r="AY89" i="66"/>
  <c r="AY113" i="66"/>
  <c r="AY101" i="66"/>
  <c r="AK89" i="66"/>
  <c r="AK113" i="66"/>
  <c r="AL113" i="66"/>
  <c r="AX44" i="75"/>
  <c r="AX82" i="75"/>
  <c r="AY82" i="75"/>
  <c r="AC10" i="74"/>
  <c r="AC43" i="74"/>
  <c r="AS34" i="74"/>
  <c r="AS10" i="74"/>
  <c r="AS43" i="74"/>
  <c r="AL43" i="74"/>
  <c r="AO113" i="66"/>
  <c r="AO89" i="66"/>
  <c r="AP113" i="66"/>
  <c r="AL82" i="75"/>
  <c r="AM82" i="75"/>
  <c r="AL44" i="75"/>
  <c r="AB70" i="102"/>
  <c r="AB53" i="102"/>
  <c r="AB54" i="102"/>
  <c r="AD89" i="66"/>
  <c r="AL89" i="66"/>
  <c r="AX89" i="66"/>
  <c r="AP89" i="66"/>
  <c r="AT89" i="66"/>
  <c r="D5" i="107"/>
  <c r="AH89" i="66"/>
  <c r="AA89" i="66"/>
  <c r="AF89" i="66"/>
  <c r="AF113" i="66"/>
  <c r="AP44" i="75"/>
  <c r="AP82" i="75"/>
  <c r="AQ82" i="75"/>
  <c r="Z66" i="75"/>
  <c r="BA66" i="75" s="1"/>
  <c r="AU24" i="76"/>
  <c r="AV40" i="76"/>
  <c r="AU40" i="76"/>
  <c r="AI13" i="69"/>
  <c r="AC13" i="69"/>
  <c r="AH13" i="69"/>
  <c r="AS24" i="97"/>
  <c r="AF24" i="101"/>
  <c r="AW24" i="97"/>
  <c r="AP94" i="102"/>
  <c r="AO82" i="102"/>
  <c r="AJ82" i="102"/>
  <c r="AJ94" i="102"/>
  <c r="AJ73" i="102"/>
  <c r="AV50" i="101"/>
  <c r="AF50" i="101"/>
  <c r="AS24" i="101"/>
  <c r="AJ24" i="101"/>
  <c r="AF94" i="102"/>
  <c r="AF73" i="102"/>
  <c r="AF85" i="102" s="1"/>
  <c r="AF82" i="102"/>
  <c r="AK24" i="97"/>
  <c r="AP24" i="101"/>
  <c r="AN24" i="101"/>
  <c r="AG94" i="102"/>
  <c r="AA13" i="69"/>
  <c r="AP21" i="68"/>
  <c r="AS78" i="65"/>
  <c r="AS5" i="65"/>
  <c r="AJ50" i="101"/>
  <c r="AW94" i="102"/>
  <c r="AV94" i="102"/>
  <c r="AV73" i="102"/>
  <c r="AW97" i="102" s="1"/>
  <c r="AV82" i="102"/>
  <c r="AQ13" i="69"/>
  <c r="AN70" i="102"/>
  <c r="AN54" i="102"/>
  <c r="AN53" i="102"/>
  <c r="AC24" i="97"/>
  <c r="AG24" i="97"/>
  <c r="AK70" i="102"/>
  <c r="AK53" i="102"/>
  <c r="AK54" i="102"/>
  <c r="Z15" i="69"/>
  <c r="AB15" i="69" s="1"/>
  <c r="AY29" i="69"/>
  <c r="AY21" i="69"/>
  <c r="AY13" i="69"/>
  <c r="AY7" i="69"/>
  <c r="AL6" i="69"/>
  <c r="AL6" i="68"/>
  <c r="AL73" i="65"/>
  <c r="AL10" i="73" s="1"/>
  <c r="AT6" i="69"/>
  <c r="AU30" i="69" s="1"/>
  <c r="AT6" i="68"/>
  <c r="AU30" i="68" s="1"/>
  <c r="AT73" i="65"/>
  <c r="AT10" i="73" s="1"/>
  <c r="AR6" i="69"/>
  <c r="AR6" i="68"/>
  <c r="AR73" i="65"/>
  <c r="AR10" i="73" s="1"/>
  <c r="AJ31" i="68"/>
  <c r="AM6" i="69"/>
  <c r="AM6" i="68"/>
  <c r="AM73" i="65"/>
  <c r="AM10" i="73" s="1"/>
  <c r="AV119" i="66"/>
  <c r="AV107" i="66"/>
  <c r="AV95" i="66"/>
  <c r="Z14" i="68"/>
  <c r="AQ14" i="68" s="1"/>
  <c r="AA8" i="68"/>
  <c r="AN31" i="68"/>
  <c r="Z25" i="76"/>
  <c r="AM25" i="76" s="1"/>
  <c r="AA16" i="76"/>
  <c r="AA17" i="76"/>
  <c r="AA14" i="76"/>
  <c r="AA13" i="76"/>
  <c r="AT84" i="77"/>
  <c r="AT54" i="77"/>
  <c r="AU13" i="76"/>
  <c r="AJ166" i="100"/>
  <c r="AJ100" i="100"/>
  <c r="Z15" i="68"/>
  <c r="AJ15" i="68" s="1"/>
  <c r="AI13" i="68"/>
  <c r="AQ13" i="68"/>
  <c r="AH121" i="65"/>
  <c r="AH97" i="65"/>
  <c r="C13" i="108"/>
  <c r="E6" i="108" s="1"/>
  <c r="BE109" i="65"/>
  <c r="BA109" i="65"/>
  <c r="AP121" i="65"/>
  <c r="BD109" i="65"/>
  <c r="AZ109" i="65"/>
  <c r="BC109" i="65"/>
  <c r="BB109" i="65"/>
  <c r="AP109" i="65"/>
  <c r="AP97" i="65"/>
  <c r="AO97" i="65"/>
  <c r="AX82" i="66"/>
  <c r="AX73" i="66"/>
  <c r="AJ96" i="66"/>
  <c r="AJ120" i="66"/>
  <c r="AJ85" i="66"/>
  <c r="AC31" i="68"/>
  <c r="AW13" i="69"/>
  <c r="AW121" i="66"/>
  <c r="AU8" i="69"/>
  <c r="AF84" i="77"/>
  <c r="AF54" i="77"/>
  <c r="AX97" i="102"/>
  <c r="AX85" i="102"/>
  <c r="AB31" i="69"/>
  <c r="AE13" i="69"/>
  <c r="AX6" i="69"/>
  <c r="AX6" i="68"/>
  <c r="AX73" i="65"/>
  <c r="AX10" i="73" s="1"/>
  <c r="AW8" i="68"/>
  <c r="D12" i="107"/>
  <c r="AA96" i="66"/>
  <c r="D11" i="107"/>
  <c r="AA95" i="66"/>
  <c r="AB73" i="66"/>
  <c r="AF13" i="68"/>
  <c r="AV21" i="69"/>
  <c r="AB119" i="66"/>
  <c r="AB95" i="66"/>
  <c r="AG13" i="69"/>
  <c r="AS31" i="69"/>
  <c r="AJ114" i="65"/>
  <c r="AJ90" i="65"/>
  <c r="AK114" i="65"/>
  <c r="AJ85" i="65"/>
  <c r="AK121" i="65" s="1"/>
  <c r="AD13" i="69"/>
  <c r="AL31" i="69"/>
  <c r="AX21" i="69"/>
  <c r="AA54" i="77"/>
  <c r="AM41" i="76"/>
  <c r="AM16" i="76"/>
  <c r="AM17" i="76"/>
  <c r="AM14" i="76"/>
  <c r="AB41" i="76"/>
  <c r="AB15" i="76"/>
  <c r="AB17" i="76"/>
  <c r="AB14" i="76"/>
  <c r="AB16" i="76"/>
  <c r="AR41" i="76"/>
  <c r="AR15" i="76"/>
  <c r="AR17" i="76"/>
  <c r="AR14" i="76"/>
  <c r="AR16" i="76"/>
  <c r="AB13" i="68"/>
  <c r="AM31" i="68"/>
  <c r="AU21" i="68"/>
  <c r="AB114" i="65"/>
  <c r="AB90" i="65"/>
  <c r="AB85" i="65"/>
  <c r="AL82" i="66"/>
  <c r="AL73" i="66"/>
  <c r="AV73" i="66"/>
  <c r="AV13" i="68"/>
  <c r="AF96" i="66"/>
  <c r="AF120" i="66"/>
  <c r="AV96" i="66"/>
  <c r="AV120" i="66"/>
  <c r="AV108" i="66"/>
  <c r="AO13" i="69"/>
  <c r="C13" i="107"/>
  <c r="E11" i="107" s="1"/>
  <c r="AA97" i="65"/>
  <c r="AO96" i="66"/>
  <c r="AG119" i="66"/>
  <c r="AG95" i="66"/>
  <c r="AW119" i="66"/>
  <c r="AW107" i="66"/>
  <c r="AW95" i="66"/>
  <c r="AL13" i="68"/>
  <c r="AT31" i="69"/>
  <c r="AE8" i="69"/>
  <c r="AL119" i="66"/>
  <c r="AS54" i="77"/>
  <c r="AV84" i="77"/>
  <c r="AV54" i="77"/>
  <c r="AT97" i="102"/>
  <c r="AT85" i="102"/>
  <c r="AB85" i="66"/>
  <c r="AC121" i="66" s="1"/>
  <c r="AQ31" i="69"/>
  <c r="AI6" i="69"/>
  <c r="AI6" i="68"/>
  <c r="AI73" i="65"/>
  <c r="AI10" i="73" s="1"/>
  <c r="AK8" i="68"/>
  <c r="AR114" i="65"/>
  <c r="AR102" i="65"/>
  <c r="AR90" i="65"/>
  <c r="AR85" i="65"/>
  <c r="AS114" i="65"/>
  <c r="AE96" i="66"/>
  <c r="AE120" i="66"/>
  <c r="AE119" i="66"/>
  <c r="AE95" i="66"/>
  <c r="AV6" i="69"/>
  <c r="AW30" i="69" s="1"/>
  <c r="AV6" i="68"/>
  <c r="AW30" i="68" s="1"/>
  <c r="AV73" i="65"/>
  <c r="AV10" i="73" s="1"/>
  <c r="AI82" i="66"/>
  <c r="AI73" i="66"/>
  <c r="AY82" i="66"/>
  <c r="AY73" i="66"/>
  <c r="AK13" i="69"/>
  <c r="Z14" i="69"/>
  <c r="AA8" i="69"/>
  <c r="AP13" i="69"/>
  <c r="AU121" i="65"/>
  <c r="AU109" i="65"/>
  <c r="AU97" i="65"/>
  <c r="AJ84" i="77"/>
  <c r="AJ54" i="77"/>
  <c r="AD166" i="100"/>
  <c r="AD100" i="100"/>
  <c r="AE166" i="100"/>
  <c r="AT166" i="100"/>
  <c r="AT133" i="100"/>
  <c r="AT100" i="100"/>
  <c r="AU166" i="100"/>
  <c r="AC85" i="102"/>
  <c r="BD13" i="68"/>
  <c r="AZ13" i="68"/>
  <c r="BC13" i="68"/>
  <c r="BB13" i="68"/>
  <c r="BE13" i="68"/>
  <c r="BA13" i="68"/>
  <c r="C13" i="90"/>
  <c r="E11" i="90" s="1"/>
  <c r="AY121" i="65"/>
  <c r="AY109" i="65"/>
  <c r="AY97" i="65"/>
  <c r="AG97" i="65"/>
  <c r="AR21" i="69"/>
  <c r="AK13" i="68"/>
  <c r="AQ121" i="65"/>
  <c r="AQ109" i="65"/>
  <c r="AQ97" i="65"/>
  <c r="AC119" i="66"/>
  <c r="AC95" i="66"/>
  <c r="AS119" i="66"/>
  <c r="AS107" i="66"/>
  <c r="AS95" i="66"/>
  <c r="AH31" i="68"/>
  <c r="AP31" i="68"/>
  <c r="Z23" i="68"/>
  <c r="AP23" i="68" s="1"/>
  <c r="AI41" i="76"/>
  <c r="AI25" i="76"/>
  <c r="AI16" i="76"/>
  <c r="AI17" i="76"/>
  <c r="AI14" i="76"/>
  <c r="AY41" i="76"/>
  <c r="AY25" i="76"/>
  <c r="AY16" i="76"/>
  <c r="AY17" i="76"/>
  <c r="AY14" i="76"/>
  <c r="AP97" i="102"/>
  <c r="AP85" i="102"/>
  <c r="AB13" i="69"/>
  <c r="AU31" i="69"/>
  <c r="AY6" i="69"/>
  <c r="AY6" i="68"/>
  <c r="AY73" i="65"/>
  <c r="AY10" i="73" s="1"/>
  <c r="AW8" i="69"/>
  <c r="AI96" i="66"/>
  <c r="AI120" i="66"/>
  <c r="AI119" i="66"/>
  <c r="AI95" i="66"/>
  <c r="AR73" i="66"/>
  <c r="AM82" i="66"/>
  <c r="AJ119" i="66"/>
  <c r="AJ95" i="66"/>
  <c r="AR31" i="68"/>
  <c r="AG31" i="69"/>
  <c r="AW31" i="68"/>
  <c r="AQ8" i="68"/>
  <c r="AD31" i="69"/>
  <c r="AE121" i="65"/>
  <c r="AE97" i="65"/>
  <c r="AD96" i="66"/>
  <c r="AT96" i="66"/>
  <c r="AP84" i="77"/>
  <c r="Z69" i="77"/>
  <c r="AT69" i="77" s="1"/>
  <c r="AP54" i="77"/>
  <c r="AB166" i="100"/>
  <c r="AB100" i="100"/>
  <c r="AR166" i="100"/>
  <c r="AR133" i="100"/>
  <c r="AR100" i="100"/>
  <c r="AE31" i="68"/>
  <c r="AM13" i="68"/>
  <c r="AU13" i="68"/>
  <c r="AT82" i="66"/>
  <c r="AT73" i="66"/>
  <c r="AG13" i="68"/>
  <c r="AO31" i="69"/>
  <c r="AS31" i="68"/>
  <c r="AG120" i="66"/>
  <c r="AD13" i="68"/>
  <c r="AT21" i="69"/>
  <c r="AN6" i="69"/>
  <c r="AN6" i="68"/>
  <c r="AN73" i="65"/>
  <c r="AN10" i="73" s="1"/>
  <c r="AD95" i="66"/>
  <c r="AT95" i="66"/>
  <c r="AC41" i="76"/>
  <c r="AL84" i="77"/>
  <c r="AL54" i="77"/>
  <c r="AG166" i="100"/>
  <c r="AG100" i="100"/>
  <c r="AP166" i="100"/>
  <c r="AP133" i="100"/>
  <c r="Z133" i="100"/>
  <c r="AP100" i="100"/>
  <c r="AU133" i="100"/>
  <c r="AL85" i="102"/>
  <c r="AO85" i="102"/>
  <c r="AF129" i="67"/>
  <c r="AB54" i="77"/>
  <c r="AI31" i="69"/>
  <c r="AI15" i="69"/>
  <c r="AD6" i="69"/>
  <c r="AE30" i="69" s="1"/>
  <c r="AD6" i="68"/>
  <c r="AE30" i="68" s="1"/>
  <c r="AD73" i="65"/>
  <c r="AD10" i="73" s="1"/>
  <c r="AM96" i="66"/>
  <c r="AM120" i="66"/>
  <c r="E10" i="108"/>
  <c r="AF119" i="66"/>
  <c r="AF95" i="66"/>
  <c r="AK31" i="69"/>
  <c r="AO31" i="68"/>
  <c r="AP31" i="69"/>
  <c r="Z23" i="69"/>
  <c r="AT23" i="69" s="1"/>
  <c r="AU25" i="76"/>
  <c r="AU16" i="76"/>
  <c r="AU17" i="76"/>
  <c r="AU14" i="76"/>
  <c r="AJ41" i="76"/>
  <c r="AJ25" i="76"/>
  <c r="AJ15" i="76"/>
  <c r="AJ17" i="76"/>
  <c r="AJ16" i="76"/>
  <c r="AJ14" i="76"/>
  <c r="AS166" i="100"/>
  <c r="AS133" i="100"/>
  <c r="AS100" i="100"/>
  <c r="AQ31" i="68"/>
  <c r="AH82" i="66"/>
  <c r="AH73" i="66"/>
  <c r="AF31" i="69"/>
  <c r="AB96" i="66"/>
  <c r="AB120" i="66"/>
  <c r="AR96" i="66"/>
  <c r="AR120" i="66"/>
  <c r="AR108" i="66"/>
  <c r="E12" i="90"/>
  <c r="AR31" i="69"/>
  <c r="AC13" i="68"/>
  <c r="E6" i="90"/>
  <c r="AS120" i="66"/>
  <c r="AK84" i="77"/>
  <c r="AN41" i="76"/>
  <c r="AN25" i="76"/>
  <c r="AN15" i="76"/>
  <c r="AN17" i="76"/>
  <c r="AN16" i="76"/>
  <c r="AN14" i="76"/>
  <c r="AW166" i="100"/>
  <c r="AW133" i="100"/>
  <c r="AW100" i="100"/>
  <c r="AN166" i="100"/>
  <c r="AN100" i="100"/>
  <c r="AS85" i="102"/>
  <c r="AH97" i="102"/>
  <c r="AH85" i="102"/>
  <c r="AW85" i="102"/>
  <c r="AM31" i="69"/>
  <c r="AU13" i="69"/>
  <c r="AH6" i="69"/>
  <c r="AH6" i="68"/>
  <c r="AH73" i="65"/>
  <c r="AH10" i="73" s="1"/>
  <c r="AG8" i="68"/>
  <c r="AQ96" i="66"/>
  <c r="AQ120" i="66"/>
  <c r="AQ108" i="66"/>
  <c r="AQ119" i="66"/>
  <c r="AQ107" i="66"/>
  <c r="AQ95" i="66"/>
  <c r="AV13" i="69"/>
  <c r="AR119" i="66"/>
  <c r="AR107" i="66"/>
  <c r="AR95" i="66"/>
  <c r="AR21" i="68"/>
  <c r="AS21" i="69"/>
  <c r="AW21" i="68"/>
  <c r="AQ8" i="69"/>
  <c r="AQ14" i="69"/>
  <c r="AX13" i="69"/>
  <c r="AC60" i="75"/>
  <c r="AA15" i="76"/>
  <c r="AU67" i="77"/>
  <c r="AY67" i="77"/>
  <c r="AR67" i="77"/>
  <c r="AQ67" i="77"/>
  <c r="AW67" i="77"/>
  <c r="AS67" i="77"/>
  <c r="AV67" i="77"/>
  <c r="AL166" i="100"/>
  <c r="AL100" i="100"/>
  <c r="AE97" i="102"/>
  <c r="AE85" i="102"/>
  <c r="AE13" i="68"/>
  <c r="AI121" i="65"/>
  <c r="AI97" i="65"/>
  <c r="AL121" i="65"/>
  <c r="AL97" i="65"/>
  <c r="AT109" i="65"/>
  <c r="AT97" i="65"/>
  <c r="AJ31" i="69"/>
  <c r="AV31" i="68"/>
  <c r="AF6" i="69"/>
  <c r="AF6" i="68"/>
  <c r="AF73" i="65"/>
  <c r="AF10" i="73" s="1"/>
  <c r="AN96" i="66"/>
  <c r="AN120" i="66"/>
  <c r="AC73" i="66"/>
  <c r="AS21" i="68"/>
  <c r="AG96" i="66"/>
  <c r="AO119" i="66"/>
  <c r="AO95" i="66"/>
  <c r="AN31" i="69"/>
  <c r="AL31" i="68"/>
  <c r="AX31" i="68"/>
  <c r="AN114" i="65"/>
  <c r="AN90" i="65"/>
  <c r="AN85" i="65"/>
  <c r="AO114" i="65"/>
  <c r="AD119" i="66"/>
  <c r="AM54" i="77"/>
  <c r="AE41" i="76"/>
  <c r="AE25" i="76"/>
  <c r="AE16" i="76"/>
  <c r="AE17" i="76"/>
  <c r="AE14" i="76"/>
  <c r="AE13" i="76"/>
  <c r="AE15" i="76"/>
  <c r="AT67" i="77"/>
  <c r="AF41" i="76"/>
  <c r="AF25" i="76"/>
  <c r="AF15" i="76"/>
  <c r="AF17" i="76"/>
  <c r="AF14" i="76"/>
  <c r="AF16" i="76"/>
  <c r="AV41" i="76"/>
  <c r="AV25" i="76"/>
  <c r="AV15" i="76"/>
  <c r="AV17" i="76"/>
  <c r="AV14" i="76"/>
  <c r="AV16" i="76"/>
  <c r="AK166" i="100"/>
  <c r="AK100" i="100"/>
  <c r="AQ97" i="102"/>
  <c r="AE129" i="67"/>
  <c r="AQ129" i="67"/>
  <c r="AY29" i="68"/>
  <c r="AY13" i="68"/>
  <c r="AY21" i="68"/>
  <c r="AY7" i="68"/>
  <c r="AK8" i="69"/>
  <c r="AK14" i="69"/>
  <c r="AM119" i="66"/>
  <c r="AM95" i="66"/>
  <c r="AV114" i="65"/>
  <c r="AV102" i="65"/>
  <c r="AV90" i="65"/>
  <c r="AW114" i="65"/>
  <c r="AV85" i="65"/>
  <c r="AW121" i="65" s="1"/>
  <c r="AY54" i="64"/>
  <c r="AY28" i="64"/>
  <c r="AY67" i="64"/>
  <c r="AY41" i="64"/>
  <c r="AY21" i="64"/>
  <c r="AY27" i="64"/>
  <c r="BH27" i="64" s="1"/>
  <c r="AY20" i="64"/>
  <c r="AY26" i="64"/>
  <c r="BH26" i="64" s="1"/>
  <c r="AY23" i="64"/>
  <c r="BH23" i="64" s="1"/>
  <c r="AY24" i="64"/>
  <c r="BH24" i="64" s="1"/>
  <c r="AY25" i="64"/>
  <c r="BH25" i="64" s="1"/>
  <c r="AY22" i="64"/>
  <c r="BH22" i="64" s="1"/>
  <c r="AU96" i="66"/>
  <c r="AU120" i="66"/>
  <c r="AU108" i="66"/>
  <c r="AU119" i="66"/>
  <c r="AU107" i="66"/>
  <c r="AU95" i="66"/>
  <c r="AA82" i="66"/>
  <c r="AA73" i="66"/>
  <c r="AQ82" i="66"/>
  <c r="AQ73" i="66"/>
  <c r="AN119" i="66"/>
  <c r="AN95" i="66"/>
  <c r="AN85" i="66"/>
  <c r="AO121" i="66" s="1"/>
  <c r="AC31" i="69"/>
  <c r="AH31" i="69"/>
  <c r="AP21" i="69"/>
  <c r="BA60" i="75"/>
  <c r="BB60" i="75"/>
  <c r="AH84" i="77"/>
  <c r="AH54" i="77"/>
  <c r="AJ13" i="76"/>
  <c r="AG85" i="102"/>
  <c r="AG97" i="102"/>
  <c r="AI31" i="68"/>
  <c r="E5" i="108"/>
  <c r="AX121" i="65"/>
  <c r="AX109" i="65"/>
  <c r="AX97" i="65"/>
  <c r="AW109" i="65"/>
  <c r="AW97" i="65"/>
  <c r="AP82" i="66"/>
  <c r="AP73" i="66"/>
  <c r="AN73" i="66"/>
  <c r="AF13" i="69"/>
  <c r="AR13" i="69"/>
  <c r="AK31" i="68"/>
  <c r="AW21" i="69"/>
  <c r="AK119" i="66"/>
  <c r="AK95" i="66"/>
  <c r="AS85" i="66"/>
  <c r="AH13" i="68"/>
  <c r="AP13" i="68"/>
  <c r="AU14" i="68"/>
  <c r="AU8" i="68"/>
  <c r="AD54" i="77"/>
  <c r="AN13" i="76"/>
  <c r="AH166" i="100"/>
  <c r="AH100" i="100"/>
  <c r="AX166" i="100"/>
  <c r="AX133" i="100"/>
  <c r="AX100" i="100"/>
  <c r="AE31" i="69"/>
  <c r="AM13" i="69"/>
  <c r="AP6" i="69"/>
  <c r="AP6" i="68"/>
  <c r="AQ30" i="68" s="1"/>
  <c r="AP73" i="65"/>
  <c r="AP10" i="73" s="1"/>
  <c r="D12" i="90"/>
  <c r="AY96" i="66"/>
  <c r="AY120" i="66"/>
  <c r="AY108" i="66"/>
  <c r="D11" i="90"/>
  <c r="AY119" i="66"/>
  <c r="AY107" i="66"/>
  <c r="AY95" i="66"/>
  <c r="AF31" i="68"/>
  <c r="AE82" i="66"/>
  <c r="AE73" i="66"/>
  <c r="AU82" i="66"/>
  <c r="AU73" i="66"/>
  <c r="AR13" i="68"/>
  <c r="AS13" i="69"/>
  <c r="AW13" i="68"/>
  <c r="AJ6" i="69"/>
  <c r="AJ6" i="68"/>
  <c r="AJ73" i="65"/>
  <c r="AJ10" i="73" s="1"/>
  <c r="AL13" i="69"/>
  <c r="AX31" i="69"/>
  <c r="AL96" i="66"/>
  <c r="AG84" i="77"/>
  <c r="BC54" i="77"/>
  <c r="BB54" i="77"/>
  <c r="BE54" i="77"/>
  <c r="BE69" i="77" s="1"/>
  <c r="BA54" i="77"/>
  <c r="BD54" i="77"/>
  <c r="AZ54" i="77"/>
  <c r="AF23" i="76"/>
  <c r="AN23" i="76"/>
  <c r="AC23" i="76"/>
  <c r="AK23" i="76"/>
  <c r="AS23" i="76"/>
  <c r="AD23" i="76"/>
  <c r="AL23" i="76"/>
  <c r="AX23" i="76"/>
  <c r="AB23" i="76"/>
  <c r="AJ23" i="76"/>
  <c r="AV23" i="76"/>
  <c r="AG23" i="76"/>
  <c r="AO23" i="76"/>
  <c r="AH23" i="76"/>
  <c r="AP23" i="76"/>
  <c r="AT23" i="76"/>
  <c r="AR23" i="76"/>
  <c r="AW23" i="76"/>
  <c r="AQ23" i="76"/>
  <c r="AI166" i="100"/>
  <c r="AB31" i="68"/>
  <c r="AD97" i="65"/>
  <c r="AK97" i="65"/>
  <c r="AB6" i="69"/>
  <c r="AB6" i="68"/>
  <c r="AB73" i="65"/>
  <c r="AB10" i="73" s="1"/>
  <c r="AD82" i="66"/>
  <c r="AD73" i="66"/>
  <c r="AF73" i="66"/>
  <c r="AJ13" i="69"/>
  <c r="AV21" i="68"/>
  <c r="AM121" i="65"/>
  <c r="AM97" i="65"/>
  <c r="AF114" i="65"/>
  <c r="AF90" i="65"/>
  <c r="AG114" i="65"/>
  <c r="AF85" i="65"/>
  <c r="AG121" i="65" s="1"/>
  <c r="AS73" i="66"/>
  <c r="AG31" i="68"/>
  <c r="AS13" i="68"/>
  <c r="AO120" i="66"/>
  <c r="AW96" i="66"/>
  <c r="AN13" i="69"/>
  <c r="AD31" i="68"/>
  <c r="AE14" i="68"/>
  <c r="AE8" i="68"/>
  <c r="AL95" i="66"/>
  <c r="AT119" i="66"/>
  <c r="AW54" i="77"/>
  <c r="AM84" i="77"/>
  <c r="AN84" i="77"/>
  <c r="AN54" i="77"/>
  <c r="AQ41" i="76"/>
  <c r="AQ25" i="76"/>
  <c r="AQ16" i="76"/>
  <c r="AQ17" i="76"/>
  <c r="AQ14" i="76"/>
  <c r="AE23" i="76"/>
  <c r="AU23" i="76"/>
  <c r="AF13" i="76"/>
  <c r="AV13" i="76"/>
  <c r="AO166" i="100"/>
  <c r="AO100" i="100"/>
  <c r="AF166" i="100"/>
  <c r="AF100" i="100"/>
  <c r="AV166" i="100"/>
  <c r="AV133" i="100"/>
  <c r="AV100" i="100"/>
  <c r="AC166" i="100"/>
  <c r="AC100" i="100"/>
  <c r="AD97" i="102"/>
  <c r="AU129" i="67"/>
  <c r="AW129" i="67"/>
  <c r="AF85" i="66"/>
  <c r="AE15" i="69" l="1"/>
  <c r="AP16" i="76"/>
  <c r="Z33" i="76"/>
  <c r="AP15" i="76"/>
  <c r="AP17" i="76"/>
  <c r="AP13" i="76"/>
  <c r="AP14" i="76"/>
  <c r="AR14" i="74"/>
  <c r="AR17" i="74"/>
  <c r="AR16" i="74"/>
  <c r="AR18" i="74"/>
  <c r="AR19" i="74"/>
  <c r="AR15" i="74"/>
  <c r="AU31" i="68"/>
  <c r="AS33" i="76"/>
  <c r="AD84" i="77"/>
  <c r="AG6" i="69"/>
  <c r="AG73" i="65"/>
  <c r="AG10" i="73" s="1"/>
  <c r="AZ32" i="76"/>
  <c r="AV32" i="76"/>
  <c r="AU32" i="76"/>
  <c r="AP32" i="76"/>
  <c r="AQ32" i="76"/>
  <c r="AS32" i="76"/>
  <c r="AX32" i="76"/>
  <c r="AT32" i="76"/>
  <c r="AW32" i="76"/>
  <c r="AQ84" i="77"/>
  <c r="AY97" i="102"/>
  <c r="AX23" i="69"/>
  <c r="AC54" i="77"/>
  <c r="AF24" i="76"/>
  <c r="AK24" i="76"/>
  <c r="AV24" i="76"/>
  <c r="AJ24" i="76"/>
  <c r="AB24" i="76"/>
  <c r="AY24" i="76"/>
  <c r="AT24" i="76"/>
  <c r="AE24" i="76"/>
  <c r="AI24" i="76"/>
  <c r="AA24" i="76"/>
  <c r="AW24" i="76"/>
  <c r="AP24" i="76"/>
  <c r="AO24" i="76"/>
  <c r="AL24" i="76"/>
  <c r="AD24" i="76"/>
  <c r="AG24" i="76"/>
  <c r="AX24" i="76"/>
  <c r="AS24" i="76"/>
  <c r="AH24" i="76"/>
  <c r="AN24" i="76"/>
  <c r="AM24" i="76"/>
  <c r="AQ24" i="76"/>
  <c r="AF19" i="74"/>
  <c r="AF16" i="74"/>
  <c r="AF18" i="74"/>
  <c r="AF14" i="74"/>
  <c r="AF15" i="74"/>
  <c r="AB14" i="74"/>
  <c r="AB15" i="74"/>
  <c r="AB19" i="74"/>
  <c r="AB16" i="74"/>
  <c r="AB17" i="74"/>
  <c r="AB18" i="74"/>
  <c r="AO15" i="69"/>
  <c r="AS41" i="76"/>
  <c r="AD15" i="68"/>
  <c r="AF15" i="68"/>
  <c r="AI15" i="68"/>
  <c r="AK15" i="68"/>
  <c r="AU15" i="68"/>
  <c r="AB15" i="68"/>
  <c r="E5" i="90"/>
  <c r="AG15" i="68"/>
  <c r="AR54" i="77"/>
  <c r="AX15" i="69"/>
  <c r="BC60" i="75"/>
  <c r="BE60" i="75"/>
  <c r="AC15" i="69"/>
  <c r="AN15" i="69"/>
  <c r="AF60" i="75"/>
  <c r="AR15" i="69"/>
  <c r="E10" i="90"/>
  <c r="AU84" i="77"/>
  <c r="AS60" i="75"/>
  <c r="AV15" i="69"/>
  <c r="AU15" i="69"/>
  <c r="AJ60" i="75"/>
  <c r="AQ15" i="69"/>
  <c r="AW60" i="75"/>
  <c r="AS15" i="69"/>
  <c r="AN60" i="75"/>
  <c r="AD60" i="75"/>
  <c r="AA60" i="75"/>
  <c r="AQ60" i="75"/>
  <c r="AB60" i="75"/>
  <c r="AX60" i="75"/>
  <c r="AZ60" i="75"/>
  <c r="E5" i="107"/>
  <c r="AF15" i="69"/>
  <c r="AP15" i="69"/>
  <c r="AK15" i="69"/>
  <c r="AD15" i="69"/>
  <c r="AG15" i="69"/>
  <c r="AV31" i="69"/>
  <c r="AM60" i="75"/>
  <c r="AW15" i="69"/>
  <c r="AT15" i="69"/>
  <c r="AR60" i="75"/>
  <c r="AL60" i="75"/>
  <c r="AT60" i="75"/>
  <c r="AU60" i="75"/>
  <c r="AE60" i="75"/>
  <c r="AI60" i="75"/>
  <c r="AG60" i="75"/>
  <c r="AV60" i="75"/>
  <c r="BD60" i="75"/>
  <c r="AH15" i="69"/>
  <c r="AJ15" i="69"/>
  <c r="AM15" i="69"/>
  <c r="AK60" i="75"/>
  <c r="AP60" i="75"/>
  <c r="AR84" i="77"/>
  <c r="AH15" i="68"/>
  <c r="AE15" i="68"/>
  <c r="AL15" i="69"/>
  <c r="AU23" i="68"/>
  <c r="AZ69" i="77"/>
  <c r="BB69" i="77"/>
  <c r="AX15" i="68"/>
  <c r="AQ15" i="68"/>
  <c r="AK14" i="68"/>
  <c r="AW14" i="68"/>
  <c r="AI97" i="102"/>
  <c r="BD69" i="77"/>
  <c r="BC69" i="77"/>
  <c r="BA69" i="77"/>
  <c r="AL15" i="68"/>
  <c r="AV15" i="68"/>
  <c r="AG14" i="68"/>
  <c r="AW15" i="68"/>
  <c r="AQ25" i="74"/>
  <c r="AP66" i="75"/>
  <c r="AT27" i="74"/>
  <c r="AO6" i="68"/>
  <c r="AP30" i="68" s="1"/>
  <c r="AO73" i="65"/>
  <c r="AO10" i="73" s="1"/>
  <c r="AO6" i="69"/>
  <c r="AP30" i="69" s="1"/>
  <c r="AG27" i="74"/>
  <c r="AE27" i="74"/>
  <c r="AU27" i="74"/>
  <c r="AF27" i="74"/>
  <c r="AV27" i="74"/>
  <c r="AI27" i="74"/>
  <c r="AY27" i="74"/>
  <c r="AJ27" i="74"/>
  <c r="AM27" i="74"/>
  <c r="AN27" i="74"/>
  <c r="AB27" i="74"/>
  <c r="AR27" i="74"/>
  <c r="AD27" i="74"/>
  <c r="AC27" i="74"/>
  <c r="AH27" i="74"/>
  <c r="AO27" i="74"/>
  <c r="AW27" i="74"/>
  <c r="AX27" i="74"/>
  <c r="AP27" i="74"/>
  <c r="AS27" i="74"/>
  <c r="AL27" i="74"/>
  <c r="AK27" i="74"/>
  <c r="AQ27" i="74"/>
  <c r="AR23" i="69"/>
  <c r="AF97" i="102"/>
  <c r="AT16" i="76"/>
  <c r="AT13" i="76"/>
  <c r="AT33" i="76"/>
  <c r="AT17" i="76"/>
  <c r="AT15" i="76"/>
  <c r="AT14" i="76"/>
  <c r="AD17" i="74"/>
  <c r="AD15" i="74"/>
  <c r="AD14" i="74"/>
  <c r="AD19" i="74"/>
  <c r="AD16" i="74"/>
  <c r="AD18" i="74"/>
  <c r="AD92" i="75"/>
  <c r="AE92" i="75"/>
  <c r="BB66" i="75"/>
  <c r="AT66" i="75"/>
  <c r="AZ66" i="75"/>
  <c r="BE66" i="75"/>
  <c r="BC66" i="75"/>
  <c r="AO60" i="75"/>
  <c r="AA15" i="69"/>
  <c r="AB25" i="76"/>
  <c r="AY66" i="75"/>
  <c r="AR66" i="75"/>
  <c r="AS66" i="75"/>
  <c r="AU66" i="75"/>
  <c r="AQ66" i="75"/>
  <c r="AV66" i="75"/>
  <c r="AW66" i="75"/>
  <c r="AP92" i="75"/>
  <c r="AQ92" i="75"/>
  <c r="Z76" i="75"/>
  <c r="AX66" i="75"/>
  <c r="AZ84" i="77"/>
  <c r="AY84" i="77"/>
  <c r="AP18" i="74"/>
  <c r="AP14" i="74"/>
  <c r="AP15" i="74"/>
  <c r="AP46" i="74"/>
  <c r="AP16" i="74"/>
  <c r="Z37" i="74"/>
  <c r="AP37" i="74" s="1"/>
  <c r="AP19" i="74"/>
  <c r="AP17" i="74"/>
  <c r="AS16" i="76"/>
  <c r="AS13" i="76"/>
  <c r="AT41" i="76"/>
  <c r="AS14" i="76"/>
  <c r="AS15" i="76"/>
  <c r="AS17" i="76"/>
  <c r="AI25" i="74"/>
  <c r="AK13" i="76"/>
  <c r="AK16" i="76"/>
  <c r="AL41" i="76"/>
  <c r="AK14" i="76"/>
  <c r="AK17" i="76"/>
  <c r="AK15" i="76"/>
  <c r="AU25" i="74"/>
  <c r="BD66" i="75"/>
  <c r="AH92" i="75"/>
  <c r="AI92" i="75"/>
  <c r="AM14" i="74"/>
  <c r="AM15" i="74"/>
  <c r="AM18" i="74"/>
  <c r="AN46" i="74"/>
  <c r="AM46" i="74"/>
  <c r="AM17" i="74"/>
  <c r="AM16" i="74"/>
  <c r="AM19" i="74"/>
  <c r="AW17" i="74"/>
  <c r="AW14" i="74"/>
  <c r="AW18" i="74"/>
  <c r="AW15" i="74"/>
  <c r="AW37" i="74"/>
  <c r="AW19" i="74"/>
  <c r="AW46" i="74"/>
  <c r="AB94" i="102"/>
  <c r="AB73" i="102"/>
  <c r="AB82" i="102"/>
  <c r="AC94" i="102"/>
  <c r="AC13" i="76"/>
  <c r="AC16" i="76"/>
  <c r="AC17" i="76"/>
  <c r="AD41" i="76"/>
  <c r="AC15" i="76"/>
  <c r="AC14" i="76"/>
  <c r="AL17" i="74"/>
  <c r="AL15" i="74"/>
  <c r="AL18" i="74"/>
  <c r="AL19" i="74"/>
  <c r="AL14" i="74"/>
  <c r="AL46" i="74"/>
  <c r="AL16" i="74"/>
  <c r="AI16" i="74"/>
  <c r="AI17" i="74"/>
  <c r="AI46" i="74"/>
  <c r="AI18" i="74"/>
  <c r="AJ46" i="74"/>
  <c r="AI19" i="74"/>
  <c r="AI14" i="74"/>
  <c r="AI15" i="74"/>
  <c r="AU16" i="74"/>
  <c r="AU17" i="74"/>
  <c r="AU14" i="74"/>
  <c r="AU18" i="74"/>
  <c r="AV46" i="74"/>
  <c r="AU19" i="74"/>
  <c r="AU15" i="74"/>
  <c r="AU46" i="74"/>
  <c r="AU37" i="74"/>
  <c r="AO18" i="74"/>
  <c r="AO14" i="74"/>
  <c r="AO19" i="74"/>
  <c r="AO17" i="74"/>
  <c r="AO46" i="74"/>
  <c r="AO16" i="74"/>
  <c r="AO15" i="74"/>
  <c r="AK15" i="74"/>
  <c r="AK17" i="74"/>
  <c r="AK19" i="74"/>
  <c r="AK14" i="74"/>
  <c r="AK46" i="74"/>
  <c r="AK16" i="74"/>
  <c r="AK18" i="74"/>
  <c r="AT17" i="74"/>
  <c r="AT15" i="74"/>
  <c r="AT18" i="74"/>
  <c r="AT14" i="74"/>
  <c r="AT19" i="74"/>
  <c r="AT16" i="74"/>
  <c r="AT46" i="74"/>
  <c r="AR85" i="102"/>
  <c r="AR97" i="102"/>
  <c r="AY25" i="74"/>
  <c r="AC6" i="69"/>
  <c r="AC8" i="69" s="1"/>
  <c r="AC6" i="68"/>
  <c r="AC8" i="68" s="1"/>
  <c r="AC73" i="65"/>
  <c r="AC10" i="73" s="1"/>
  <c r="AM92" i="75"/>
  <c r="AL92" i="75"/>
  <c r="AS14" i="74"/>
  <c r="AS18" i="74"/>
  <c r="AS15" i="74"/>
  <c r="AS17" i="74"/>
  <c r="AS46" i="74"/>
  <c r="AS19" i="74"/>
  <c r="AC18" i="74"/>
  <c r="AC17" i="74"/>
  <c r="AC15" i="74"/>
  <c r="AC46" i="74"/>
  <c r="AC14" i="74"/>
  <c r="AC19" i="74"/>
  <c r="AC16" i="74"/>
  <c r="AD46" i="74"/>
  <c r="AX92" i="75"/>
  <c r="AY92" i="75"/>
  <c r="AQ16" i="74"/>
  <c r="AQ14" i="74"/>
  <c r="AR46" i="74"/>
  <c r="AQ19" i="74"/>
  <c r="AQ15" i="74"/>
  <c r="AQ46" i="74"/>
  <c r="AQ18" i="74"/>
  <c r="AQ17" i="74"/>
  <c r="AQ37" i="74"/>
  <c r="AG25" i="74"/>
  <c r="AH25" i="74"/>
  <c r="AF25" i="74"/>
  <c r="AV25" i="74"/>
  <c r="AP25" i="74"/>
  <c r="AJ25" i="74"/>
  <c r="AX25" i="74"/>
  <c r="AN25" i="74"/>
  <c r="AB25" i="74"/>
  <c r="AR25" i="74"/>
  <c r="AC25" i="74"/>
  <c r="AT25" i="74"/>
  <c r="AK25" i="74"/>
  <c r="AD25" i="74"/>
  <c r="AL25" i="74"/>
  <c r="AS25" i="74"/>
  <c r="AO25" i="74"/>
  <c r="AA25" i="74"/>
  <c r="AW25" i="74"/>
  <c r="AW16" i="76"/>
  <c r="AW13" i="76"/>
  <c r="AW17" i="76"/>
  <c r="AX41" i="76"/>
  <c r="AW41" i="76"/>
  <c r="AW33" i="76"/>
  <c r="AW14" i="76"/>
  <c r="AW15" i="76"/>
  <c r="AO16" i="76"/>
  <c r="AO13" i="76"/>
  <c r="AP41" i="76"/>
  <c r="AO14" i="76"/>
  <c r="AO17" i="76"/>
  <c r="AO15" i="76"/>
  <c r="AY18" i="74"/>
  <c r="AY17" i="74"/>
  <c r="AY14" i="74"/>
  <c r="AY46" i="74"/>
  <c r="AY15" i="74"/>
  <c r="AY19" i="74"/>
  <c r="AD114" i="65"/>
  <c r="AC90" i="65"/>
  <c r="AC85" i="65"/>
  <c r="AC121" i="65" s="1"/>
  <c r="AG15" i="76"/>
  <c r="AG13" i="76"/>
  <c r="AH41" i="76"/>
  <c r="AG41" i="76"/>
  <c r="AG14" i="76"/>
  <c r="AG16" i="76"/>
  <c r="AG17" i="76"/>
  <c r="AE14" i="74"/>
  <c r="AE17" i="74"/>
  <c r="AE16" i="74"/>
  <c r="AE46" i="74"/>
  <c r="AE15" i="74"/>
  <c r="AF46" i="74"/>
  <c r="AE19" i="74"/>
  <c r="AE18" i="74"/>
  <c r="AG18" i="74"/>
  <c r="AG15" i="74"/>
  <c r="AG17" i="74"/>
  <c r="AG19" i="74"/>
  <c r="AG46" i="74"/>
  <c r="AG16" i="74"/>
  <c r="AG14" i="74"/>
  <c r="AA25" i="76"/>
  <c r="AS16" i="74"/>
  <c r="AW35" i="74"/>
  <c r="AU35" i="74"/>
  <c r="AS35" i="74"/>
  <c r="AR35" i="74"/>
  <c r="AX35" i="74"/>
  <c r="AY35" i="74"/>
  <c r="AT35" i="74"/>
  <c r="AP35" i="74"/>
  <c r="AV35" i="74"/>
  <c r="AQ35" i="74"/>
  <c r="AX14" i="74"/>
  <c r="AX15" i="74"/>
  <c r="AX18" i="74"/>
  <c r="AX46" i="74"/>
  <c r="AX17" i="74"/>
  <c r="AX37" i="74"/>
  <c r="AX16" i="74"/>
  <c r="AX19" i="74"/>
  <c r="AU92" i="75"/>
  <c r="AT92" i="75"/>
  <c r="AT76" i="75"/>
  <c r="AA14" i="74"/>
  <c r="AA17" i="74"/>
  <c r="AA16" i="74"/>
  <c r="Z28" i="74"/>
  <c r="AC28" i="74" s="1"/>
  <c r="AA15" i="74"/>
  <c r="AA18" i="74"/>
  <c r="AB46" i="74"/>
  <c r="AA19" i="74"/>
  <c r="AM25" i="74"/>
  <c r="AH17" i="74"/>
  <c r="AH15" i="74"/>
  <c r="AH46" i="74"/>
  <c r="AH18" i="74"/>
  <c r="AH19" i="74"/>
  <c r="AH16" i="74"/>
  <c r="AH14" i="74"/>
  <c r="AO15" i="68"/>
  <c r="AR15" i="68"/>
  <c r="AW14" i="69"/>
  <c r="AP15" i="68"/>
  <c r="AR25" i="76"/>
  <c r="AA15" i="68"/>
  <c r="AN94" i="102"/>
  <c r="AN73" i="102"/>
  <c r="AN82" i="102"/>
  <c r="AV85" i="102"/>
  <c r="AV97" i="102"/>
  <c r="AS6" i="69"/>
  <c r="AT30" i="69" s="1"/>
  <c r="AS6" i="68"/>
  <c r="AS8" i="68" s="1"/>
  <c r="AS73" i="65"/>
  <c r="AS10" i="73" s="1"/>
  <c r="AO94" i="102"/>
  <c r="AS15" i="68"/>
  <c r="E12" i="107"/>
  <c r="AV69" i="77"/>
  <c r="E6" i="107"/>
  <c r="AM15" i="68"/>
  <c r="AC15" i="68"/>
  <c r="AN15" i="68"/>
  <c r="AS90" i="65"/>
  <c r="AS102" i="65"/>
  <c r="AS85" i="65"/>
  <c r="AT114" i="65"/>
  <c r="E10" i="107"/>
  <c r="AT15" i="68"/>
  <c r="AL94" i="102"/>
  <c r="AK82" i="102"/>
  <c r="AK94" i="102"/>
  <c r="AK73" i="102"/>
  <c r="AJ97" i="102"/>
  <c r="AJ85" i="102"/>
  <c r="AB30" i="69"/>
  <c r="AB8" i="69"/>
  <c r="AB14" i="69"/>
  <c r="AJ14" i="68"/>
  <c r="AJ8" i="68"/>
  <c r="AK32" i="68" s="1"/>
  <c r="AJ30" i="68"/>
  <c r="AE94" i="66"/>
  <c r="AE118" i="66"/>
  <c r="AE85" i="66"/>
  <c r="AF118" i="66"/>
  <c r="Z22" i="69"/>
  <c r="AV22" i="69" s="1"/>
  <c r="AP14" i="69"/>
  <c r="AP8" i="69"/>
  <c r="AQ32" i="69" s="1"/>
  <c r="AV109" i="65"/>
  <c r="AV97" i="65"/>
  <c r="AV121" i="65"/>
  <c r="AV23" i="68"/>
  <c r="AQ30" i="69"/>
  <c r="AQ23" i="68"/>
  <c r="AN30" i="69"/>
  <c r="AN8" i="69"/>
  <c r="AN14" i="69"/>
  <c r="AG121" i="66"/>
  <c r="AW23" i="68"/>
  <c r="AR23" i="68"/>
  <c r="AV23" i="69"/>
  <c r="AY30" i="69"/>
  <c r="AY8" i="69"/>
  <c r="AY14" i="69"/>
  <c r="AW23" i="69"/>
  <c r="E13" i="90"/>
  <c r="E9" i="90"/>
  <c r="E8" i="90"/>
  <c r="E7" i="90"/>
  <c r="AT23" i="68"/>
  <c r="Z16" i="69"/>
  <c r="AV30" i="69"/>
  <c r="AV8" i="69"/>
  <c r="AV14" i="69"/>
  <c r="AS23" i="69"/>
  <c r="BD14" i="68"/>
  <c r="AZ14" i="68"/>
  <c r="BC14" i="68"/>
  <c r="BB14" i="68"/>
  <c r="BE14" i="68"/>
  <c r="BA14" i="68"/>
  <c r="AL30" i="69"/>
  <c r="AL14" i="69"/>
  <c r="AL8" i="69"/>
  <c r="AD118" i="66"/>
  <c r="AD94" i="66"/>
  <c r="AD85" i="66"/>
  <c r="AJ30" i="69"/>
  <c r="AJ8" i="69"/>
  <c r="AK32" i="69" s="1"/>
  <c r="AJ14" i="69"/>
  <c r="AS121" i="66"/>
  <c r="D10" i="107"/>
  <c r="AA94" i="66"/>
  <c r="AA85" i="66"/>
  <c r="AJ97" i="66" s="1"/>
  <c r="AK94" i="66"/>
  <c r="AN94" i="66"/>
  <c r="AW94" i="66"/>
  <c r="AG94" i="66"/>
  <c r="AJ94" i="66"/>
  <c r="AB118" i="66"/>
  <c r="AS94" i="66"/>
  <c r="AC94" i="66"/>
  <c r="AV94" i="66"/>
  <c r="AF94" i="66"/>
  <c r="AO94" i="66"/>
  <c r="AR94" i="66"/>
  <c r="AB94" i="66"/>
  <c r="AK30" i="69"/>
  <c r="AH30" i="68"/>
  <c r="AH14" i="68"/>
  <c r="AH8" i="68"/>
  <c r="AD30" i="68"/>
  <c r="AD14" i="68"/>
  <c r="AD8" i="68"/>
  <c r="AE32" i="68" s="1"/>
  <c r="AT118" i="66"/>
  <c r="AT106" i="66"/>
  <c r="AT94" i="66"/>
  <c r="AT85" i="66"/>
  <c r="AU69" i="77"/>
  <c r="AY69" i="77"/>
  <c r="AX69" i="77"/>
  <c r="AS69" i="77"/>
  <c r="AR69" i="77"/>
  <c r="AQ69" i="77"/>
  <c r="AW69" i="77"/>
  <c r="AI94" i="66"/>
  <c r="AI118" i="66"/>
  <c r="AI85" i="66"/>
  <c r="AJ121" i="66" s="1"/>
  <c r="AJ118" i="66"/>
  <c r="AQ23" i="69"/>
  <c r="AL118" i="66"/>
  <c r="AL94" i="66"/>
  <c r="AL85" i="66"/>
  <c r="AX30" i="68"/>
  <c r="AX14" i="68"/>
  <c r="AX8" i="68"/>
  <c r="AA14" i="68"/>
  <c r="AM30" i="68"/>
  <c r="AM14" i="68"/>
  <c r="AM8" i="68"/>
  <c r="AT14" i="68"/>
  <c r="AT8" i="68"/>
  <c r="AY31" i="69"/>
  <c r="AY23" i="69"/>
  <c r="AY15" i="69"/>
  <c r="AF14" i="68"/>
  <c r="AF8" i="68"/>
  <c r="AG32" i="68" s="1"/>
  <c r="AF30" i="68"/>
  <c r="AG30" i="68"/>
  <c r="AH14" i="69"/>
  <c r="AH8" i="69"/>
  <c r="AH118" i="66"/>
  <c r="AH94" i="66"/>
  <c r="AH85" i="66"/>
  <c r="AD14" i="69"/>
  <c r="AD8" i="69"/>
  <c r="AM94" i="66"/>
  <c r="AM118" i="66"/>
  <c r="AM85" i="66"/>
  <c r="AN121" i="66" s="1"/>
  <c r="AN118" i="66"/>
  <c r="AU23" i="69"/>
  <c r="AR109" i="65"/>
  <c r="AR97" i="65"/>
  <c r="AR121" i="65"/>
  <c r="AI30" i="68"/>
  <c r="AI14" i="68"/>
  <c r="AI8" i="68"/>
  <c r="AX22" i="69"/>
  <c r="AX30" i="69"/>
  <c r="AX14" i="69"/>
  <c r="AX8" i="69"/>
  <c r="AX118" i="66"/>
  <c r="AX106" i="66"/>
  <c r="AX94" i="66"/>
  <c r="AX85" i="66"/>
  <c r="E13" i="108"/>
  <c r="E8" i="108"/>
  <c r="E11" i="108"/>
  <c r="E9" i="108"/>
  <c r="E7" i="108"/>
  <c r="E12" i="108"/>
  <c r="AM30" i="69"/>
  <c r="AM8" i="69"/>
  <c r="AM14" i="69"/>
  <c r="AR14" i="68"/>
  <c r="AR8" i="68"/>
  <c r="AS32" i="68" s="1"/>
  <c r="AR30" i="68"/>
  <c r="AT14" i="69"/>
  <c r="AT8" i="69"/>
  <c r="AU94" i="66"/>
  <c r="AU118" i="66"/>
  <c r="AU106" i="66"/>
  <c r="AU85" i="66"/>
  <c r="AV118" i="66"/>
  <c r="AY31" i="68"/>
  <c r="AY23" i="68"/>
  <c r="AY15" i="68"/>
  <c r="AF97" i="65"/>
  <c r="AF121" i="65"/>
  <c r="AB14" i="68"/>
  <c r="AB8" i="68"/>
  <c r="AB30" i="68"/>
  <c r="Z22" i="68"/>
  <c r="AX22" i="68" s="1"/>
  <c r="AP14" i="68"/>
  <c r="AP8" i="68"/>
  <c r="AQ32" i="68" s="1"/>
  <c r="D10" i="108"/>
  <c r="AP118" i="66"/>
  <c r="BB106" i="66"/>
  <c r="AP106" i="66"/>
  <c r="BE106" i="66"/>
  <c r="BA106" i="66"/>
  <c r="AP94" i="66"/>
  <c r="BD106" i="66"/>
  <c r="AZ106" i="66"/>
  <c r="BC106" i="66"/>
  <c r="AP85" i="66"/>
  <c r="AS109" i="66" s="1"/>
  <c r="AW106" i="66"/>
  <c r="AS106" i="66"/>
  <c r="AV106" i="66"/>
  <c r="AR106" i="66"/>
  <c r="AQ94" i="66"/>
  <c r="AQ118" i="66"/>
  <c r="AQ106" i="66"/>
  <c r="AQ85" i="66"/>
  <c r="AR118" i="66"/>
  <c r="AN97" i="65"/>
  <c r="AN121" i="65"/>
  <c r="AX23" i="68"/>
  <c r="AF30" i="69"/>
  <c r="AF8" i="69"/>
  <c r="AF14" i="69"/>
  <c r="AP23" i="69"/>
  <c r="AN14" i="68"/>
  <c r="AN8" i="68"/>
  <c r="AN30" i="68"/>
  <c r="AS23" i="68"/>
  <c r="AP69" i="77"/>
  <c r="AY30" i="68"/>
  <c r="AY14" i="68"/>
  <c r="AY8" i="68"/>
  <c r="AA14" i="69"/>
  <c r="D10" i="90"/>
  <c r="AY94" i="66"/>
  <c r="AY118" i="66"/>
  <c r="AY106" i="66"/>
  <c r="AY85" i="66"/>
  <c r="AV14" i="68"/>
  <c r="AV8" i="68"/>
  <c r="AW32" i="68" s="1"/>
  <c r="AV30" i="68"/>
  <c r="AK30" i="68"/>
  <c r="AI30" i="69"/>
  <c r="AI8" i="69"/>
  <c r="AI14" i="69"/>
  <c r="AB121" i="66"/>
  <c r="AE14" i="69"/>
  <c r="E13" i="107"/>
  <c r="E8" i="107"/>
  <c r="E7" i="107"/>
  <c r="E9" i="107"/>
  <c r="AB97" i="65"/>
  <c r="AB121" i="65"/>
  <c r="AJ97" i="65"/>
  <c r="AJ121" i="65"/>
  <c r="AU14" i="69"/>
  <c r="AO121" i="65"/>
  <c r="BD15" i="68"/>
  <c r="AZ15" i="68"/>
  <c r="BC15" i="68"/>
  <c r="BB15" i="68"/>
  <c r="BE15" i="68"/>
  <c r="BA15" i="68"/>
  <c r="AD25" i="76"/>
  <c r="AO25" i="76"/>
  <c r="AS25" i="76"/>
  <c r="AX25" i="76"/>
  <c r="AW25" i="76"/>
  <c r="AP25" i="76"/>
  <c r="AC25" i="76"/>
  <c r="AL25" i="76"/>
  <c r="AH25" i="76"/>
  <c r="AK25" i="76"/>
  <c r="AT25" i="76"/>
  <c r="AG25" i="76"/>
  <c r="Z16" i="68"/>
  <c r="AR22" i="69"/>
  <c r="AR30" i="69"/>
  <c r="AR8" i="69"/>
  <c r="AR14" i="69"/>
  <c r="AL30" i="68"/>
  <c r="AL14" i="68"/>
  <c r="AL8" i="68"/>
  <c r="AC14" i="68"/>
  <c r="AK121" i="66"/>
  <c r="AS37" i="74" l="1"/>
  <c r="AG14" i="69"/>
  <c r="AG8" i="69"/>
  <c r="AG30" i="69"/>
  <c r="AG16" i="69"/>
  <c r="AH30" i="69"/>
  <c r="AZ33" i="76"/>
  <c r="AX33" i="76"/>
  <c r="AP33" i="76"/>
  <c r="AV33" i="76"/>
  <c r="AR33" i="76"/>
  <c r="AU33" i="76"/>
  <c r="AY33" i="76"/>
  <c r="AQ33" i="76"/>
  <c r="AT37" i="74"/>
  <c r="AC30" i="69"/>
  <c r="AD30" i="69"/>
  <c r="AB97" i="66"/>
  <c r="AC32" i="69"/>
  <c r="AZ76" i="75"/>
  <c r="AQ16" i="69"/>
  <c r="AC32" i="68"/>
  <c r="AC16" i="68"/>
  <c r="AA28" i="74"/>
  <c r="BE76" i="75"/>
  <c r="AO14" i="68"/>
  <c r="AO8" i="68"/>
  <c r="AO32" i="68" s="1"/>
  <c r="AO30" i="68"/>
  <c r="AO30" i="69"/>
  <c r="AO8" i="69"/>
  <c r="AO16" i="69" s="1"/>
  <c r="AO14" i="69"/>
  <c r="AN97" i="66"/>
  <c r="AS14" i="68"/>
  <c r="AT28" i="74"/>
  <c r="AU16" i="69"/>
  <c r="AC14" i="69"/>
  <c r="AV22" i="68"/>
  <c r="AT22" i="69"/>
  <c r="AP22" i="69"/>
  <c r="AS16" i="68"/>
  <c r="AH28" i="74"/>
  <c r="AX28" i="74"/>
  <c r="BD76" i="75"/>
  <c r="AC30" i="68"/>
  <c r="AV37" i="74"/>
  <c r="AR37" i="74"/>
  <c r="AY37" i="74"/>
  <c r="AY22" i="69"/>
  <c r="AP76" i="75"/>
  <c r="AS76" i="75"/>
  <c r="AV76" i="75"/>
  <c r="AY76" i="75"/>
  <c r="AQ76" i="75"/>
  <c r="AW76" i="75"/>
  <c r="AR76" i="75"/>
  <c r="AU76" i="75"/>
  <c r="BA76" i="75"/>
  <c r="AV28" i="74"/>
  <c r="AJ28" i="74"/>
  <c r="AD28" i="74"/>
  <c r="AB28" i="74"/>
  <c r="AF28" i="74"/>
  <c r="AK28" i="74"/>
  <c r="AG28" i="74"/>
  <c r="AY28" i="74"/>
  <c r="AL28" i="74"/>
  <c r="AN28" i="74"/>
  <c r="AW28" i="74"/>
  <c r="AU28" i="74"/>
  <c r="AE28" i="74"/>
  <c r="AP28" i="74"/>
  <c r="AQ28" i="74"/>
  <c r="AR28" i="74"/>
  <c r="AI28" i="74"/>
  <c r="AD121" i="65"/>
  <c r="AC97" i="65"/>
  <c r="AX76" i="75"/>
  <c r="AS28" i="74"/>
  <c r="AO28" i="74"/>
  <c r="AB85" i="102"/>
  <c r="AB97" i="102"/>
  <c r="AC97" i="102"/>
  <c r="BC76" i="75"/>
  <c r="AM28" i="74"/>
  <c r="BB76" i="75"/>
  <c r="AA16" i="68"/>
  <c r="AY22" i="68"/>
  <c r="AE16" i="69"/>
  <c r="AW16" i="68"/>
  <c r="AT30" i="68"/>
  <c r="AC16" i="69"/>
  <c r="AS30" i="68"/>
  <c r="AS97" i="65"/>
  <c r="AS121" i="65"/>
  <c r="AS109" i="65"/>
  <c r="AT121" i="65"/>
  <c r="AL97" i="102"/>
  <c r="AK85" i="102"/>
  <c r="AK97" i="102"/>
  <c r="AS30" i="69"/>
  <c r="AS8" i="69"/>
  <c r="AS16" i="69" s="1"/>
  <c r="AS14" i="69"/>
  <c r="AN85" i="102"/>
  <c r="AN97" i="102"/>
  <c r="AO97" i="102"/>
  <c r="AY32" i="68"/>
  <c r="AY16" i="68"/>
  <c r="AQ121" i="66"/>
  <c r="AQ109" i="66"/>
  <c r="AQ97" i="66"/>
  <c r="AR121" i="66"/>
  <c r="AR16" i="68"/>
  <c r="AR32" i="68"/>
  <c r="AD32" i="69"/>
  <c r="AD16" i="69"/>
  <c r="AI121" i="66"/>
  <c r="AI97" i="66"/>
  <c r="AT121" i="66"/>
  <c r="AT109" i="66"/>
  <c r="AT97" i="66"/>
  <c r="AD32" i="68"/>
  <c r="AD16" i="68"/>
  <c r="D13" i="107"/>
  <c r="AA97" i="66"/>
  <c r="AW97" i="66"/>
  <c r="AV97" i="66"/>
  <c r="AG97" i="66"/>
  <c r="AK97" i="66"/>
  <c r="AR97" i="66"/>
  <c r="AC97" i="66"/>
  <c r="AO97" i="66"/>
  <c r="AL32" i="69"/>
  <c r="AL16" i="69"/>
  <c r="AW16" i="69"/>
  <c r="AK16" i="69"/>
  <c r="AP16" i="69"/>
  <c r="Z24" i="69"/>
  <c r="AP24" i="69" s="1"/>
  <c r="AE121" i="66"/>
  <c r="AE97" i="66"/>
  <c r="AJ16" i="68"/>
  <c r="AJ32" i="68"/>
  <c r="AL32" i="68"/>
  <c r="AL16" i="68"/>
  <c r="BD16" i="68"/>
  <c r="AZ16" i="68"/>
  <c r="BC16" i="68"/>
  <c r="BB16" i="68"/>
  <c r="BE16" i="68"/>
  <c r="BA16" i="68"/>
  <c r="D13" i="90"/>
  <c r="AY121" i="66"/>
  <c r="AY109" i="66"/>
  <c r="AY97" i="66"/>
  <c r="AG16" i="68"/>
  <c r="AP16" i="68"/>
  <c r="Z24" i="68"/>
  <c r="AY24" i="68" s="1"/>
  <c r="AP22" i="68"/>
  <c r="AX32" i="69"/>
  <c r="AX16" i="69"/>
  <c r="AI32" i="68"/>
  <c r="AI16" i="68"/>
  <c r="AM121" i="66"/>
  <c r="AM97" i="66"/>
  <c r="AT22" i="68"/>
  <c r="AD121" i="66"/>
  <c r="AD97" i="66"/>
  <c r="AE32" i="69"/>
  <c r="AV16" i="69"/>
  <c r="AV32" i="69"/>
  <c r="AA16" i="69"/>
  <c r="AY32" i="69"/>
  <c r="AY16" i="69"/>
  <c r="AU16" i="68"/>
  <c r="AF97" i="66"/>
  <c r="AR16" i="69"/>
  <c r="AR32" i="69"/>
  <c r="AN16" i="68"/>
  <c r="AN32" i="68"/>
  <c r="AF16" i="69"/>
  <c r="AF32" i="69"/>
  <c r="D13" i="108"/>
  <c r="AP121" i="66"/>
  <c r="BB109" i="66"/>
  <c r="AP109" i="66"/>
  <c r="AP97" i="66"/>
  <c r="BE109" i="66"/>
  <c r="BA109" i="66"/>
  <c r="BD109" i="66"/>
  <c r="AZ109" i="66"/>
  <c r="BC109" i="66"/>
  <c r="AR109" i="66"/>
  <c r="AW109" i="66"/>
  <c r="AV109" i="66"/>
  <c r="AU121" i="66"/>
  <c r="AU109" i="66"/>
  <c r="AU97" i="66"/>
  <c r="AV121" i="66"/>
  <c r="AT16" i="69"/>
  <c r="AH32" i="69"/>
  <c r="AH16" i="69"/>
  <c r="AF16" i="68"/>
  <c r="AF32" i="68"/>
  <c r="AT32" i="68"/>
  <c r="AT16" i="68"/>
  <c r="AM32" i="68"/>
  <c r="AM16" i="68"/>
  <c r="AX32" i="68"/>
  <c r="AX16" i="68"/>
  <c r="AU32" i="69"/>
  <c r="AK16" i="68"/>
  <c r="AW32" i="69"/>
  <c r="AQ16" i="68"/>
  <c r="AQ22" i="69"/>
  <c r="AW22" i="69"/>
  <c r="AU22" i="69"/>
  <c r="AS22" i="69"/>
  <c r="AG32" i="69"/>
  <c r="AF121" i="66"/>
  <c r="AI32" i="69"/>
  <c r="AI16" i="69"/>
  <c r="AV16" i="68"/>
  <c r="AV32" i="68"/>
  <c r="AQ22" i="68"/>
  <c r="AU22" i="68"/>
  <c r="AS22" i="68"/>
  <c r="AW22" i="68"/>
  <c r="AB16" i="68"/>
  <c r="AB32" i="68"/>
  <c r="AE16" i="68"/>
  <c r="AR22" i="68"/>
  <c r="AM32" i="69"/>
  <c r="AM16" i="69"/>
  <c r="AX121" i="66"/>
  <c r="AX109" i="66"/>
  <c r="AX97" i="66"/>
  <c r="AH121" i="66"/>
  <c r="AH97" i="66"/>
  <c r="AL121" i="66"/>
  <c r="AL97" i="66"/>
  <c r="AH32" i="68"/>
  <c r="AH16" i="68"/>
  <c r="AS97" i="66"/>
  <c r="AJ16" i="69"/>
  <c r="AJ32" i="69"/>
  <c r="AN16" i="69"/>
  <c r="AN32" i="69"/>
  <c r="AU32" i="68"/>
  <c r="AB16" i="69"/>
  <c r="AB32" i="69"/>
  <c r="AO16" i="68" l="1"/>
  <c r="AP32" i="69"/>
  <c r="AT24" i="69"/>
  <c r="AO32" i="69"/>
  <c r="AP32" i="68"/>
  <c r="AT32" i="69"/>
  <c r="F10" i="107"/>
  <c r="F5" i="107"/>
  <c r="AX24" i="68"/>
  <c r="AX24" i="69"/>
  <c r="AV24" i="68"/>
  <c r="AT24" i="68"/>
  <c r="AR24" i="69"/>
  <c r="AY24" i="69"/>
  <c r="AP24" i="68"/>
  <c r="AV24" i="69"/>
  <c r="AS32" i="69"/>
  <c r="F13" i="90"/>
  <c r="F7" i="90"/>
  <c r="F5" i="90"/>
  <c r="F8" i="90"/>
  <c r="F9" i="90"/>
  <c r="F6" i="90"/>
  <c r="F11" i="90"/>
  <c r="F12" i="90"/>
  <c r="F13" i="108"/>
  <c r="F9" i="108"/>
  <c r="F7" i="108"/>
  <c r="F6" i="108"/>
  <c r="F5" i="108"/>
  <c r="F8" i="108"/>
  <c r="F12" i="108"/>
  <c r="F11" i="108"/>
  <c r="F10" i="108"/>
  <c r="AQ24" i="68"/>
  <c r="AU24" i="68"/>
  <c r="AW24" i="68"/>
  <c r="AS24" i="68"/>
  <c r="F10" i="90"/>
  <c r="AQ24" i="69"/>
  <c r="AS24" i="69"/>
  <c r="AW24" i="69"/>
  <c r="AU24" i="69"/>
  <c r="F13" i="107"/>
  <c r="F9" i="107"/>
  <c r="F7" i="107"/>
  <c r="F8" i="107"/>
  <c r="F6" i="107"/>
  <c r="F11" i="107"/>
  <c r="F12" i="107"/>
  <c r="AR24" i="68"/>
</calcChain>
</file>

<file path=xl/sharedStrings.xml><?xml version="1.0" encoding="utf-8"?>
<sst xmlns="http://schemas.openxmlformats.org/spreadsheetml/2006/main" count="1556" uniqueCount="589">
  <si>
    <t>Source Category</t>
    <phoneticPr fontId="9"/>
  </si>
  <si>
    <r>
      <t xml:space="preserve">1A1. </t>
    </r>
    <r>
      <rPr>
        <sz val="11"/>
        <rFont val="ＭＳ 明朝"/>
        <family val="1"/>
        <charset val="128"/>
      </rPr>
      <t>エネ転</t>
    </r>
    <rPh sb="7" eb="8">
      <t>テン</t>
    </rPh>
    <phoneticPr fontId="9"/>
  </si>
  <si>
    <r>
      <t xml:space="preserve">1A2. </t>
    </r>
    <r>
      <rPr>
        <sz val="11"/>
        <rFont val="ＭＳ 明朝"/>
        <family val="1"/>
        <charset val="128"/>
      </rPr>
      <t>産業</t>
    </r>
    <rPh sb="5" eb="7">
      <t>サンギョウ</t>
    </rPh>
    <phoneticPr fontId="9"/>
  </si>
  <si>
    <r>
      <t xml:space="preserve">1A3. </t>
    </r>
    <r>
      <rPr>
        <sz val="11"/>
        <rFont val="ＭＳ 明朝"/>
        <family val="1"/>
        <charset val="128"/>
      </rPr>
      <t>運輸</t>
    </r>
    <rPh sb="5" eb="7">
      <t>ウンユ</t>
    </rPh>
    <phoneticPr fontId="9"/>
  </si>
  <si>
    <r>
      <t xml:space="preserve">1B. </t>
    </r>
    <r>
      <rPr>
        <sz val="11"/>
        <rFont val="ＭＳ 明朝"/>
        <family val="1"/>
        <charset val="128"/>
      </rPr>
      <t>燃料の漏出</t>
    </r>
    <rPh sb="4" eb="6">
      <t>ネンリョウ</t>
    </rPh>
    <rPh sb="7" eb="9">
      <t>ロウシュツ</t>
    </rPh>
    <phoneticPr fontId="9"/>
  </si>
  <si>
    <t>農業</t>
    <rPh sb="0" eb="2">
      <t>ノウギョウ</t>
    </rPh>
    <phoneticPr fontId="11"/>
  </si>
  <si>
    <t>廃棄物</t>
    <rPh sb="0" eb="3">
      <t>ハイキブツ</t>
    </rPh>
    <phoneticPr fontId="11"/>
  </si>
  <si>
    <t>工業プロセス</t>
    <rPh sb="0" eb="2">
      <t>コウギョウ</t>
    </rPh>
    <phoneticPr fontId="11"/>
  </si>
  <si>
    <t>合計</t>
    <rPh sb="0" eb="2">
      <t>ゴウケイ</t>
    </rPh>
    <phoneticPr fontId="11"/>
  </si>
  <si>
    <t>Total</t>
  </si>
  <si>
    <t>GWP</t>
  </si>
  <si>
    <t>Note</t>
    <phoneticPr fontId="9"/>
  </si>
  <si>
    <t>　　最終需要部門に配分した後の値。</t>
    <rPh sb="2" eb="4">
      <t>サイシュウ</t>
    </rPh>
    <rPh sb="4" eb="6">
      <t>ジュヨウ</t>
    </rPh>
    <rPh sb="6" eb="8">
      <t>ブモン</t>
    </rPh>
    <rPh sb="9" eb="11">
      <t>ハイブン</t>
    </rPh>
    <rPh sb="13" eb="14">
      <t>ノチ</t>
    </rPh>
    <rPh sb="15" eb="16">
      <t>アタイ</t>
    </rPh>
    <phoneticPr fontId="9"/>
  </si>
  <si>
    <t>[Gg CO2]</t>
    <phoneticPr fontId="9"/>
  </si>
  <si>
    <r>
      <t xml:space="preserve">1A. </t>
    </r>
    <r>
      <rPr>
        <sz val="11"/>
        <rFont val="ＭＳ 明朝"/>
        <family val="1"/>
        <charset val="128"/>
      </rPr>
      <t>燃料の燃焼</t>
    </r>
    <rPh sb="4" eb="6">
      <t>ネンリョウ</t>
    </rPh>
    <rPh sb="7" eb="9">
      <t>ネンショウ</t>
    </rPh>
    <phoneticPr fontId="9"/>
  </si>
  <si>
    <r>
      <t xml:space="preserve">2. </t>
    </r>
    <r>
      <rPr>
        <sz val="11"/>
        <rFont val="ＭＳ 明朝"/>
        <family val="1"/>
        <charset val="128"/>
      </rPr>
      <t>工業プロセス</t>
    </r>
    <rPh sb="3" eb="5">
      <t>コウギョウ</t>
    </rPh>
    <phoneticPr fontId="9"/>
  </si>
  <si>
    <t>Solid Fuels</t>
  </si>
  <si>
    <t>Liquid Fuels</t>
  </si>
  <si>
    <t>1.Total</t>
  </si>
  <si>
    <t>11.CH4</t>
  </si>
  <si>
    <t>12.CH4_detail</t>
  </si>
  <si>
    <t>13.N2O</t>
  </si>
  <si>
    <t>14.N2O_detail</t>
  </si>
  <si>
    <t>15.F-gas</t>
  </si>
  <si>
    <t>LPG</t>
  </si>
  <si>
    <t>Energy</t>
    <phoneticPr fontId="9"/>
  </si>
  <si>
    <t>Gaseous Fuels</t>
    <phoneticPr fontId="9"/>
  </si>
  <si>
    <t>Other Fuels</t>
    <phoneticPr fontId="9"/>
  </si>
  <si>
    <t>Fugitive Fuels</t>
    <phoneticPr fontId="9"/>
  </si>
  <si>
    <t>Industrial Process</t>
    <phoneticPr fontId="9"/>
  </si>
  <si>
    <t>Total</t>
    <phoneticPr fontId="9"/>
  </si>
  <si>
    <t>1990, 1995, 2000: Polulation Census ( at 1. Oct.)
other: Year Book of Population Estimated 
           (at 1st Oct.)</t>
  </si>
  <si>
    <r>
      <t>1A5.</t>
    </r>
    <r>
      <rPr>
        <sz val="11"/>
        <rFont val="ＭＳ 明朝"/>
        <family val="1"/>
        <charset val="128"/>
      </rPr>
      <t>その他</t>
    </r>
    <rPh sb="6" eb="7">
      <t>タ</t>
    </rPh>
    <phoneticPr fontId="9"/>
  </si>
  <si>
    <t>Share</t>
    <phoneticPr fontId="9"/>
  </si>
  <si>
    <r>
      <t xml:space="preserve">1B. </t>
    </r>
    <r>
      <rPr>
        <sz val="11"/>
        <rFont val="ＭＳ Ｐ明朝"/>
        <family val="1"/>
        <charset val="128"/>
      </rPr>
      <t>燃料からの漏出</t>
    </r>
    <rPh sb="4" eb="6">
      <t>ネンリョウ</t>
    </rPh>
    <rPh sb="9" eb="11">
      <t>ロウシュツ</t>
    </rPh>
    <phoneticPr fontId="9"/>
  </si>
  <si>
    <t>0.Contents</t>
    <phoneticPr fontId="9"/>
  </si>
  <si>
    <t>2.CO2-Sector</t>
    <phoneticPr fontId="9"/>
  </si>
  <si>
    <t>3.Allocated_CO2-Sector</t>
    <phoneticPr fontId="9"/>
  </si>
  <si>
    <t>4.Allocated_CO2-Sector (detail)</t>
    <phoneticPr fontId="9"/>
  </si>
  <si>
    <t>5.CO2-capita</t>
    <phoneticPr fontId="9"/>
  </si>
  <si>
    <t>1,000,000,000,000 g</t>
    <phoneticPr fontId="9"/>
  </si>
  <si>
    <t>1 Mt</t>
    <phoneticPr fontId="9"/>
  </si>
  <si>
    <t>1,000,000,000 g</t>
    <phoneticPr fontId="9"/>
  </si>
  <si>
    <t>1 kt</t>
    <phoneticPr fontId="9"/>
  </si>
  <si>
    <t>1,000,000 g</t>
    <phoneticPr fontId="9"/>
  </si>
  <si>
    <t>1 t</t>
    <phoneticPr fontId="9"/>
  </si>
  <si>
    <t>1,000 g</t>
    <phoneticPr fontId="9"/>
  </si>
  <si>
    <t>―</t>
    <phoneticPr fontId="9"/>
  </si>
  <si>
    <t>1 g</t>
    <phoneticPr fontId="9"/>
  </si>
  <si>
    <t>HFCs</t>
    <phoneticPr fontId="9"/>
  </si>
  <si>
    <t>PFCs</t>
    <phoneticPr fontId="9"/>
  </si>
  <si>
    <r>
      <t>HFC</t>
    </r>
    <r>
      <rPr>
        <sz val="11"/>
        <rFont val="ＭＳ 明朝"/>
        <family val="1"/>
        <charset val="128"/>
      </rPr>
      <t>製造時の漏出</t>
    </r>
    <rPh sb="3" eb="5">
      <t>セイゾウ</t>
    </rPh>
    <rPh sb="5" eb="6">
      <t>ジ</t>
    </rPh>
    <rPh sb="7" eb="9">
      <t>ロウシュツ</t>
    </rPh>
    <phoneticPr fontId="11"/>
  </si>
  <si>
    <t xml:space="preserve"> </t>
    <phoneticPr fontId="9"/>
  </si>
  <si>
    <r>
      <t xml:space="preserve">2. </t>
    </r>
    <r>
      <rPr>
        <sz val="11"/>
        <rFont val="ＭＳ Ｐ明朝"/>
        <family val="1"/>
        <charset val="128"/>
      </rPr>
      <t>工業プロセス</t>
    </r>
    <phoneticPr fontId="9"/>
  </si>
  <si>
    <r>
      <t xml:space="preserve">2C. </t>
    </r>
    <r>
      <rPr>
        <sz val="11"/>
        <rFont val="ＭＳ 明朝"/>
        <family val="1"/>
        <charset val="128"/>
      </rPr>
      <t>金属の生産</t>
    </r>
    <rPh sb="4" eb="6">
      <t>キンゾク</t>
    </rPh>
    <rPh sb="7" eb="9">
      <t>セイサン</t>
    </rPh>
    <phoneticPr fontId="9"/>
  </si>
  <si>
    <t>6.CO2-GDP</t>
    <phoneticPr fontId="9"/>
  </si>
  <si>
    <t>人口</t>
    <rPh sb="0" eb="2">
      <t>ジンコウ</t>
    </rPh>
    <phoneticPr fontId="9"/>
  </si>
  <si>
    <r>
      <rPr>
        <sz val="11"/>
        <rFont val="ＭＳ Ｐ明朝"/>
        <family val="1"/>
        <charset val="128"/>
      </rPr>
      <t>年度</t>
    </r>
    <rPh sb="0" eb="2">
      <t>ネンド</t>
    </rPh>
    <phoneticPr fontId="9"/>
  </si>
  <si>
    <r>
      <rPr>
        <sz val="11"/>
        <rFont val="ＭＳ Ｐ明朝"/>
        <family val="1"/>
        <charset val="128"/>
      </rPr>
      <t>世帯数</t>
    </r>
    <rPh sb="0" eb="3">
      <t>セタイスウ</t>
    </rPh>
    <phoneticPr fontId="9"/>
  </si>
  <si>
    <r>
      <rPr>
        <sz val="11"/>
        <rFont val="ＭＳ Ｐ明朝"/>
        <family val="1"/>
        <charset val="128"/>
      </rPr>
      <t>合計</t>
    </r>
  </si>
  <si>
    <r>
      <rPr>
        <sz val="11"/>
        <rFont val="ＭＳ Ｐ明朝"/>
        <family val="1"/>
        <charset val="128"/>
      </rPr>
      <t>石炭等</t>
    </r>
    <rPh sb="2" eb="3">
      <t>トウ</t>
    </rPh>
    <phoneticPr fontId="14"/>
  </si>
  <si>
    <r>
      <rPr>
        <sz val="11"/>
        <rFont val="ＭＳ Ｐ明朝"/>
        <family val="1"/>
        <charset val="128"/>
      </rPr>
      <t>灯油</t>
    </r>
  </si>
  <si>
    <r>
      <rPr>
        <sz val="11"/>
        <rFont val="ＭＳ Ｐ明朝"/>
        <family val="1"/>
        <charset val="128"/>
      </rPr>
      <t>都市ガス</t>
    </r>
  </si>
  <si>
    <r>
      <rPr>
        <sz val="11"/>
        <rFont val="ＭＳ Ｐ明朝"/>
        <family val="1"/>
        <charset val="128"/>
      </rPr>
      <t>電力</t>
    </r>
    <rPh sb="0" eb="2">
      <t>デンリョク</t>
    </rPh>
    <phoneticPr fontId="14"/>
  </si>
  <si>
    <r>
      <rPr>
        <sz val="11"/>
        <rFont val="ＭＳ Ｐ明朝"/>
        <family val="1"/>
        <charset val="128"/>
      </rPr>
      <t>熱</t>
    </r>
    <rPh sb="0" eb="1">
      <t>ネツ</t>
    </rPh>
    <phoneticPr fontId="14"/>
  </si>
  <si>
    <r>
      <rPr>
        <sz val="11"/>
        <rFont val="ＭＳ Ｐ明朝"/>
        <family val="1"/>
        <charset val="128"/>
      </rPr>
      <t>ガソリン</t>
    </r>
  </si>
  <si>
    <r>
      <rPr>
        <sz val="11"/>
        <rFont val="ＭＳ Ｐ明朝"/>
        <family val="1"/>
        <charset val="128"/>
      </rPr>
      <t>軽油</t>
    </r>
  </si>
  <si>
    <r>
      <rPr>
        <sz val="11"/>
        <rFont val="ＭＳ Ｐ明朝"/>
        <family val="1"/>
        <charset val="128"/>
      </rPr>
      <t>一般廃棄物</t>
    </r>
  </si>
  <si>
    <r>
      <rPr>
        <sz val="11"/>
        <rFont val="ＭＳ Ｐ明朝"/>
        <family val="1"/>
        <charset val="128"/>
      </rPr>
      <t>水道</t>
    </r>
  </si>
  <si>
    <r>
      <rPr>
        <sz val="11"/>
        <rFont val="ＭＳ Ｐ明朝"/>
        <family val="1"/>
        <charset val="128"/>
      </rPr>
      <t>暖房</t>
    </r>
  </si>
  <si>
    <r>
      <rPr>
        <sz val="11"/>
        <rFont val="ＭＳ Ｐ明朝"/>
        <family val="1"/>
        <charset val="128"/>
      </rPr>
      <t>冷房</t>
    </r>
  </si>
  <si>
    <r>
      <rPr>
        <sz val="11"/>
        <rFont val="ＭＳ Ｐ明朝"/>
        <family val="1"/>
        <charset val="128"/>
      </rPr>
      <t>給湯</t>
    </r>
  </si>
  <si>
    <r>
      <rPr>
        <sz val="11"/>
        <rFont val="ＭＳ Ｐ明朝"/>
        <family val="1"/>
        <charset val="128"/>
      </rPr>
      <t>厨房</t>
    </r>
  </si>
  <si>
    <r>
      <rPr>
        <sz val="11"/>
        <rFont val="ＭＳ Ｐ明朝"/>
        <family val="1"/>
        <charset val="128"/>
      </rPr>
      <t>自家用乗用車</t>
    </r>
  </si>
  <si>
    <t>出典：住民基本台帳要覧</t>
    <rPh sb="0" eb="2">
      <t>シュッテン</t>
    </rPh>
    <phoneticPr fontId="9"/>
  </si>
  <si>
    <r>
      <rPr>
        <sz val="11"/>
        <rFont val="ＭＳ 明朝"/>
        <family val="1"/>
        <charset val="128"/>
      </rPr>
      <t>排出源</t>
    </r>
    <rPh sb="0" eb="3">
      <t>ハイシュツゲン</t>
    </rPh>
    <phoneticPr fontId="9"/>
  </si>
  <si>
    <r>
      <rPr>
        <sz val="11"/>
        <rFont val="ＭＳ 明朝"/>
        <family val="1"/>
        <charset val="128"/>
      </rPr>
      <t>石油製品製造</t>
    </r>
    <rPh sb="0" eb="2">
      <t>セキユ</t>
    </rPh>
    <rPh sb="2" eb="4">
      <t>セイヒン</t>
    </rPh>
    <rPh sb="4" eb="6">
      <t>セイゾウ</t>
    </rPh>
    <phoneticPr fontId="9"/>
  </si>
  <si>
    <r>
      <rPr>
        <sz val="11"/>
        <rFont val="ＭＳ 明朝"/>
        <family val="1"/>
        <charset val="128"/>
      </rPr>
      <t>その他エネルギー産業等</t>
    </r>
    <rPh sb="2" eb="3">
      <t>タ</t>
    </rPh>
    <rPh sb="8" eb="10">
      <t>サンギョウ</t>
    </rPh>
    <rPh sb="10" eb="11">
      <t>トウ</t>
    </rPh>
    <phoneticPr fontId="9"/>
  </si>
  <si>
    <r>
      <rPr>
        <sz val="11"/>
        <rFont val="ＭＳ 明朝"/>
        <family val="1"/>
        <charset val="128"/>
      </rPr>
      <t>鉄鋼</t>
    </r>
    <rPh sb="0" eb="2">
      <t>テッコウ</t>
    </rPh>
    <phoneticPr fontId="9"/>
  </si>
  <si>
    <r>
      <rPr>
        <sz val="11"/>
        <rFont val="ＭＳ 明朝"/>
        <family val="1"/>
        <charset val="128"/>
      </rPr>
      <t>非鉄地金</t>
    </r>
    <rPh sb="2" eb="3">
      <t>チ</t>
    </rPh>
    <rPh sb="3" eb="4">
      <t>キン</t>
    </rPh>
    <phoneticPr fontId="9"/>
  </si>
  <si>
    <r>
      <rPr>
        <sz val="11"/>
        <rFont val="ＭＳ 明朝"/>
        <family val="1"/>
        <charset val="128"/>
      </rPr>
      <t>化学</t>
    </r>
    <rPh sb="0" eb="2">
      <t>カガク</t>
    </rPh>
    <phoneticPr fontId="9"/>
  </si>
  <si>
    <r>
      <t xml:space="preserve">1.A.3. </t>
    </r>
    <r>
      <rPr>
        <sz val="11"/>
        <rFont val="ＭＳ 明朝"/>
        <family val="1"/>
        <charset val="128"/>
      </rPr>
      <t>運輸</t>
    </r>
    <rPh sb="7" eb="9">
      <t>ウンユ</t>
    </rPh>
    <phoneticPr fontId="9"/>
  </si>
  <si>
    <r>
      <rPr>
        <sz val="11"/>
        <rFont val="ＭＳ 明朝"/>
        <family val="1"/>
        <charset val="128"/>
      </rPr>
      <t>航空機</t>
    </r>
    <rPh sb="0" eb="3">
      <t>コウクウキ</t>
    </rPh>
    <phoneticPr fontId="9"/>
  </si>
  <si>
    <r>
      <rPr>
        <sz val="11"/>
        <rFont val="ＭＳ 明朝"/>
        <family val="1"/>
        <charset val="128"/>
      </rPr>
      <t>自動車</t>
    </r>
    <rPh sb="0" eb="3">
      <t>ジドウシャ</t>
    </rPh>
    <phoneticPr fontId="9"/>
  </si>
  <si>
    <r>
      <rPr>
        <sz val="11"/>
        <rFont val="ＭＳ 明朝"/>
        <family val="1"/>
        <charset val="128"/>
      </rPr>
      <t>鉄道</t>
    </r>
    <rPh sb="0" eb="2">
      <t>テツドウ</t>
    </rPh>
    <phoneticPr fontId="9"/>
  </si>
  <si>
    <r>
      <rPr>
        <sz val="11"/>
        <rFont val="ＭＳ 明朝"/>
        <family val="1"/>
        <charset val="128"/>
      </rPr>
      <t>船舶</t>
    </r>
    <rPh sb="0" eb="2">
      <t>センパク</t>
    </rPh>
    <phoneticPr fontId="9"/>
  </si>
  <si>
    <r>
      <rPr>
        <sz val="11"/>
        <rFont val="ＭＳ 明朝"/>
        <family val="1"/>
        <charset val="128"/>
      </rPr>
      <t>家庭</t>
    </r>
    <rPh sb="0" eb="2">
      <t>カテイ</t>
    </rPh>
    <phoneticPr fontId="9"/>
  </si>
  <si>
    <r>
      <rPr>
        <sz val="11"/>
        <rFont val="ＭＳ 明朝"/>
        <family val="1"/>
        <charset val="128"/>
      </rPr>
      <t>業務</t>
    </r>
    <rPh sb="0" eb="2">
      <t>ギョウム</t>
    </rPh>
    <phoneticPr fontId="9"/>
  </si>
  <si>
    <r>
      <rPr>
        <sz val="11"/>
        <rFont val="ＭＳ 明朝"/>
        <family val="1"/>
        <charset val="128"/>
      </rPr>
      <t>農林水産業</t>
    </r>
    <rPh sb="0" eb="2">
      <t>ノウリン</t>
    </rPh>
    <rPh sb="2" eb="5">
      <t>スイサンギョウ</t>
    </rPh>
    <phoneticPr fontId="9"/>
  </si>
  <si>
    <r>
      <t xml:space="preserve">2A </t>
    </r>
    <r>
      <rPr>
        <sz val="11"/>
        <rFont val="ＭＳ 明朝"/>
        <family val="1"/>
        <charset val="128"/>
      </rPr>
      <t>窯業・土石</t>
    </r>
    <rPh sb="3" eb="5">
      <t>ヨウギョウ</t>
    </rPh>
    <rPh sb="6" eb="8">
      <t>ドセキ</t>
    </rPh>
    <phoneticPr fontId="9"/>
  </si>
  <si>
    <r>
      <rPr>
        <sz val="11"/>
        <rFont val="ＭＳ Ｐ明朝"/>
        <family val="1"/>
        <charset val="128"/>
      </rPr>
      <t>セメント</t>
    </r>
    <phoneticPr fontId="9"/>
  </si>
  <si>
    <r>
      <rPr>
        <sz val="11"/>
        <rFont val="ＭＳ Ｐ明朝"/>
        <family val="1"/>
        <charset val="128"/>
      </rPr>
      <t>生石灰</t>
    </r>
    <phoneticPr fontId="9"/>
  </si>
  <si>
    <r>
      <t xml:space="preserve">2B </t>
    </r>
    <r>
      <rPr>
        <sz val="11"/>
        <rFont val="ＭＳ 明朝"/>
        <family val="1"/>
        <charset val="128"/>
      </rPr>
      <t>化学</t>
    </r>
    <rPh sb="3" eb="5">
      <t>カガク</t>
    </rPh>
    <phoneticPr fontId="9"/>
  </si>
  <si>
    <r>
      <rPr>
        <sz val="11"/>
        <rFont val="ＭＳ Ｐ明朝"/>
        <family val="1"/>
        <charset val="128"/>
      </rPr>
      <t>アンモニア</t>
    </r>
    <phoneticPr fontId="9"/>
  </si>
  <si>
    <r>
      <t xml:space="preserve">2C </t>
    </r>
    <r>
      <rPr>
        <sz val="11"/>
        <rFont val="ＭＳ 明朝"/>
        <family val="1"/>
        <charset val="128"/>
      </rPr>
      <t>金属</t>
    </r>
    <rPh sb="3" eb="5">
      <t>キンゾク</t>
    </rPh>
    <phoneticPr fontId="9"/>
  </si>
  <si>
    <r>
      <rPr>
        <sz val="11"/>
        <rFont val="ＭＳ 明朝"/>
        <family val="1"/>
        <charset val="128"/>
      </rPr>
      <t>合計</t>
    </r>
    <rPh sb="0" eb="2">
      <t>ゴウケイ</t>
    </rPh>
    <phoneticPr fontId="9"/>
  </si>
  <si>
    <r>
      <t>1A1</t>
    </r>
    <r>
      <rPr>
        <sz val="11"/>
        <rFont val="ＭＳ 明朝"/>
        <family val="1"/>
        <charset val="128"/>
      </rPr>
      <t>エネルギー転換</t>
    </r>
    <rPh sb="8" eb="10">
      <t>テンカン</t>
    </rPh>
    <phoneticPr fontId="9"/>
  </si>
  <si>
    <r>
      <t xml:space="preserve">1A3 </t>
    </r>
    <r>
      <rPr>
        <sz val="11"/>
        <rFont val="ＭＳ 明朝"/>
        <family val="1"/>
        <charset val="128"/>
      </rPr>
      <t>運輸</t>
    </r>
    <rPh sb="4" eb="6">
      <t>ウンユ</t>
    </rPh>
    <phoneticPr fontId="9"/>
  </si>
  <si>
    <r>
      <t xml:space="preserve">1B </t>
    </r>
    <r>
      <rPr>
        <sz val="11"/>
        <rFont val="ＭＳ 明朝"/>
        <family val="1"/>
        <charset val="128"/>
      </rPr>
      <t>燃料からの漏出</t>
    </r>
    <rPh sb="3" eb="5">
      <t>ネンリョウ</t>
    </rPh>
    <rPh sb="8" eb="10">
      <t>ロウシュツ</t>
    </rPh>
    <phoneticPr fontId="9"/>
  </si>
  <si>
    <r>
      <t xml:space="preserve">2 </t>
    </r>
    <r>
      <rPr>
        <sz val="11"/>
        <rFont val="ＭＳ 明朝"/>
        <family val="1"/>
        <charset val="128"/>
      </rPr>
      <t>工業プロセス</t>
    </r>
    <rPh sb="2" eb="4">
      <t>コウギョウ</t>
    </rPh>
    <phoneticPr fontId="9"/>
  </si>
  <si>
    <r>
      <t xml:space="preserve">6 </t>
    </r>
    <r>
      <rPr>
        <sz val="11"/>
        <rFont val="ＭＳ 明朝"/>
        <family val="1"/>
        <charset val="128"/>
      </rPr>
      <t>廃棄物</t>
    </r>
    <rPh sb="2" eb="5">
      <t>ハイキブツ</t>
    </rPh>
    <phoneticPr fontId="9"/>
  </si>
  <si>
    <t>http://www-gio.nies.go.jp/aboutghg/nir/nir-j.html</t>
    <phoneticPr fontId="9"/>
  </si>
  <si>
    <r>
      <t>動力他</t>
    </r>
    <r>
      <rPr>
        <vertAlign val="superscript"/>
        <sz val="11"/>
        <rFont val="ＭＳ Ｐ明朝"/>
        <family val="1"/>
        <charset val="128"/>
      </rPr>
      <t>1)</t>
    </r>
    <phoneticPr fontId="9"/>
  </si>
  <si>
    <r>
      <t xml:space="preserve">1) </t>
    </r>
    <r>
      <rPr>
        <sz val="11"/>
        <rFont val="ＭＳ Ｐゴシック"/>
        <family val="3"/>
        <charset val="128"/>
      </rPr>
      <t>電気を使用し、他の用途に含まれないものが含まれる。例：照明、冷蔵庫、掃除機、テレビなど。</t>
    </r>
    <phoneticPr fontId="9"/>
  </si>
  <si>
    <t>動力他</t>
    <phoneticPr fontId="9"/>
  </si>
  <si>
    <r>
      <t xml:space="preserve">1A2 </t>
    </r>
    <r>
      <rPr>
        <sz val="11"/>
        <rFont val="ＭＳ 明朝"/>
        <family val="1"/>
        <charset val="128"/>
      </rPr>
      <t>産業及び建設業</t>
    </r>
    <rPh sb="4" eb="6">
      <t>サンギョウ</t>
    </rPh>
    <rPh sb="6" eb="7">
      <t>オヨ</t>
    </rPh>
    <rPh sb="8" eb="11">
      <t>ケンセツギョウ</t>
    </rPh>
    <phoneticPr fontId="9"/>
  </si>
  <si>
    <r>
      <t xml:space="preserve">1A4 </t>
    </r>
    <r>
      <rPr>
        <sz val="11"/>
        <rFont val="ＭＳ 明朝"/>
        <family val="1"/>
        <charset val="128"/>
      </rPr>
      <t>その他部門（民生及び農林水産業）</t>
    </r>
    <rPh sb="6" eb="7">
      <t>タ</t>
    </rPh>
    <rPh sb="7" eb="9">
      <t>ブモン</t>
    </rPh>
    <phoneticPr fontId="9"/>
  </si>
  <si>
    <r>
      <rPr>
        <sz val="11"/>
        <rFont val="ＭＳ Ｐゴシック"/>
        <family val="3"/>
        <charset val="128"/>
      </rPr>
      <t>国立環境研究所　温室効果ガスインベントリオフィス</t>
    </r>
    <rPh sb="0" eb="2">
      <t>コクリツ</t>
    </rPh>
    <rPh sb="2" eb="4">
      <t>カンキョウ</t>
    </rPh>
    <rPh sb="4" eb="7">
      <t>ケンキュウショ</t>
    </rPh>
    <rPh sb="8" eb="10">
      <t>オンシツ</t>
    </rPh>
    <rPh sb="10" eb="12">
      <t>コウカ</t>
    </rPh>
    <phoneticPr fontId="9"/>
  </si>
  <si>
    <r>
      <rPr>
        <sz val="11"/>
        <rFont val="ＭＳ Ｐゴシック"/>
        <family val="3"/>
        <charset val="128"/>
      </rPr>
      <t>シート名</t>
    </r>
    <rPh sb="3" eb="4">
      <t>メイ</t>
    </rPh>
    <phoneticPr fontId="9"/>
  </si>
  <si>
    <r>
      <rPr>
        <sz val="11"/>
        <rFont val="ＭＳ Ｐゴシック"/>
        <family val="3"/>
        <charset val="128"/>
      </rPr>
      <t>内容</t>
    </r>
    <rPh sb="0" eb="2">
      <t>ナイヨウ</t>
    </rPh>
    <phoneticPr fontId="9"/>
  </si>
  <si>
    <r>
      <rPr>
        <sz val="11"/>
        <rFont val="ＭＳ Ｐゴシック"/>
        <family val="3"/>
        <charset val="128"/>
      </rPr>
      <t>本シート</t>
    </r>
    <rPh sb="0" eb="1">
      <t>ホン</t>
    </rPh>
    <phoneticPr fontId="9"/>
  </si>
  <si>
    <r>
      <t>1</t>
    </r>
    <r>
      <rPr>
        <sz val="11"/>
        <color indexed="8"/>
        <rFont val="ＭＳ Ｐゴシック"/>
        <family val="3"/>
        <charset val="128"/>
      </rPr>
      <t>百万トン</t>
    </r>
    <rPh sb="1" eb="2">
      <t>ヒャク</t>
    </rPh>
    <rPh sb="2" eb="3">
      <t>マン</t>
    </rPh>
    <phoneticPr fontId="9"/>
  </si>
  <si>
    <r>
      <t>1</t>
    </r>
    <r>
      <rPr>
        <sz val="11"/>
        <color indexed="8"/>
        <rFont val="ＭＳ Ｐゴシック"/>
        <family val="3"/>
        <charset val="128"/>
      </rPr>
      <t>千トン</t>
    </r>
    <rPh sb="1" eb="2">
      <t>セン</t>
    </rPh>
    <phoneticPr fontId="9"/>
  </si>
  <si>
    <r>
      <rPr>
        <sz val="12"/>
        <rFont val="ＭＳ Ｐゴシック"/>
        <family val="3"/>
        <charset val="128"/>
      </rPr>
      <t>計</t>
    </r>
    <rPh sb="0" eb="1">
      <t>ケイ</t>
    </rPh>
    <phoneticPr fontId="8"/>
  </si>
  <si>
    <r>
      <rPr>
        <sz val="11"/>
        <rFont val="ＭＳ Ｐゴシック"/>
        <family val="3"/>
        <charset val="128"/>
      </rPr>
      <t>計</t>
    </r>
  </si>
  <si>
    <r>
      <rPr>
        <sz val="11"/>
        <rFont val="ＭＳ Ｐゴシック"/>
        <family val="3"/>
        <charset val="128"/>
      </rPr>
      <t>家庭における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ＭＳ Ｐゴシック"/>
        <family val="3"/>
        <charset val="128"/>
      </rPr>
      <t>排出量（世帯あたり）</t>
    </r>
    <phoneticPr fontId="9"/>
  </si>
  <si>
    <r>
      <rPr>
        <sz val="11"/>
        <rFont val="ＭＳ Ｐゴシック"/>
        <family val="3"/>
        <charset val="128"/>
      </rPr>
      <t>家庭における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ＭＳ Ｐゴシック"/>
        <family val="3"/>
        <charset val="128"/>
      </rPr>
      <t>排出量（一人あたり）</t>
    </r>
    <rPh sb="14" eb="16">
      <t>ヒトリ</t>
    </rPh>
    <phoneticPr fontId="9"/>
  </si>
  <si>
    <r>
      <t>1</t>
    </r>
    <r>
      <rPr>
        <sz val="11"/>
        <color indexed="8"/>
        <rFont val="ＭＳ Ｐゴシック"/>
        <family val="3"/>
        <charset val="128"/>
      </rPr>
      <t>トン</t>
    </r>
    <phoneticPr fontId="9"/>
  </si>
  <si>
    <r>
      <rPr>
        <sz val="11"/>
        <color indexed="8"/>
        <rFont val="ＭＳ Ｐゴシック"/>
        <family val="3"/>
        <charset val="128"/>
      </rPr>
      <t>２．国際バンカー油は国内排出量には含まれない。</t>
    </r>
    <rPh sb="2" eb="4">
      <t>コクサイ</t>
    </rPh>
    <rPh sb="8" eb="9">
      <t>ユ</t>
    </rPh>
    <rPh sb="10" eb="12">
      <t>コクナイ</t>
    </rPh>
    <rPh sb="12" eb="14">
      <t>ハイシュツ</t>
    </rPh>
    <rPh sb="14" eb="15">
      <t>リョウ</t>
    </rPh>
    <rPh sb="17" eb="18">
      <t>フク</t>
    </rPh>
    <phoneticPr fontId="9"/>
  </si>
  <si>
    <r>
      <rPr>
        <sz val="11"/>
        <rFont val="ＭＳ Ｐゴシック"/>
        <family val="3"/>
        <charset val="128"/>
      </rPr>
      <t>千人</t>
    </r>
    <rPh sb="0" eb="2">
      <t>センニン</t>
    </rPh>
    <phoneticPr fontId="9"/>
  </si>
  <si>
    <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  <charset val="128"/>
      </rPr>
      <t>総排出量</t>
    </r>
    <r>
      <rPr>
        <sz val="11"/>
        <rFont val="Century"/>
        <family val="1"/>
      </rPr>
      <t xml:space="preserve"> </t>
    </r>
    <rPh sb="3" eb="4">
      <t>ソウ</t>
    </rPh>
    <phoneticPr fontId="9"/>
  </si>
  <si>
    <r>
      <rPr>
        <sz val="11"/>
        <rFont val="ＭＳ 明朝"/>
        <family val="1"/>
        <charset val="128"/>
      </rPr>
      <t>エネルギー起源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  <charset val="128"/>
      </rPr>
      <t>排出量</t>
    </r>
    <r>
      <rPr>
        <sz val="11"/>
        <rFont val="Century"/>
        <family val="1"/>
      </rPr>
      <t xml:space="preserve"> </t>
    </r>
    <rPh sb="5" eb="7">
      <t>キゲン</t>
    </rPh>
    <phoneticPr fontId="9"/>
  </si>
  <si>
    <r>
      <t>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  <charset val="128"/>
      </rPr>
      <t>総排出量</t>
    </r>
    <r>
      <rPr>
        <sz val="11"/>
        <rFont val="Century"/>
        <family val="1"/>
      </rPr>
      <t xml:space="preserve"> </t>
    </r>
    <rPh sb="4" eb="5">
      <t>ソウ</t>
    </rPh>
    <phoneticPr fontId="9"/>
  </si>
  <si>
    <r>
      <rPr>
        <sz val="11"/>
        <rFont val="ＭＳ 明朝"/>
        <family val="1"/>
        <charset val="128"/>
      </rPr>
      <t>エネルギー起源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  <charset val="128"/>
      </rPr>
      <t>排出量</t>
    </r>
    <r>
      <rPr>
        <sz val="11"/>
        <rFont val="Century"/>
        <family val="1"/>
      </rPr>
      <t xml:space="preserve"> </t>
    </r>
    <rPh sb="5" eb="7">
      <t>キゲン</t>
    </rPh>
    <phoneticPr fontId="9"/>
  </si>
  <si>
    <r>
      <rPr>
        <sz val="11"/>
        <rFont val="ＭＳ 明朝"/>
        <family val="1"/>
        <charset val="128"/>
      </rPr>
      <t>一人あたり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  <charset val="128"/>
      </rPr>
      <t>排出量（エネルギー起源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  <charset val="128"/>
      </rPr>
      <t>）</t>
    </r>
    <r>
      <rPr>
        <sz val="10"/>
        <rFont val="Century"/>
        <family val="1"/>
      </rPr>
      <t/>
    </r>
    <rPh sb="0" eb="2">
      <t>ヒトリ</t>
    </rPh>
    <rPh sb="9" eb="11">
      <t>ハイシュツ</t>
    </rPh>
    <rPh sb="11" eb="12">
      <t>リョウ</t>
    </rPh>
    <rPh sb="18" eb="20">
      <t>キゲン</t>
    </rPh>
    <phoneticPr fontId="9"/>
  </si>
  <si>
    <r>
      <rPr>
        <sz val="11"/>
        <rFont val="ＭＳ 明朝"/>
        <family val="1"/>
        <charset val="128"/>
      </rPr>
      <t>一人あたり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  <charset val="128"/>
      </rPr>
      <t>排出量（総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  <charset val="128"/>
      </rPr>
      <t>排出量）</t>
    </r>
    <r>
      <rPr>
        <sz val="10"/>
        <rFont val="Century"/>
        <family val="1"/>
      </rPr>
      <t/>
    </r>
    <rPh sb="13" eb="14">
      <t>ソウ</t>
    </rPh>
    <rPh sb="18" eb="20">
      <t>ハイシュツ</t>
    </rPh>
    <rPh sb="20" eb="21">
      <t>リョウ</t>
    </rPh>
    <phoneticPr fontId="9"/>
  </si>
  <si>
    <r>
      <rPr>
        <sz val="11"/>
        <rFont val="ＭＳ 明朝"/>
        <family val="1"/>
        <charset val="128"/>
      </rPr>
      <t>人口</t>
    </r>
    <r>
      <rPr>
        <sz val="10"/>
        <rFont val="Century"/>
        <family val="1"/>
      </rPr>
      <t/>
    </r>
    <rPh sb="0" eb="2">
      <t>ジンコウ</t>
    </rPh>
    <phoneticPr fontId="9"/>
  </si>
  <si>
    <r>
      <rPr>
        <sz val="11"/>
        <rFont val="ＭＳ 明朝"/>
        <family val="1"/>
        <charset val="128"/>
      </rPr>
      <t>人口</t>
    </r>
    <r>
      <rPr>
        <sz val="11"/>
        <rFont val="Century"/>
        <family val="1"/>
      </rPr>
      <t/>
    </r>
    <rPh sb="0" eb="2">
      <t>ジンコウ</t>
    </rPh>
    <phoneticPr fontId="9"/>
  </si>
  <si>
    <r>
      <rPr>
        <sz val="11"/>
        <rFont val="ＭＳ Ｐゴシック"/>
        <family val="3"/>
        <charset val="128"/>
      </rPr>
      <t>■シェア</t>
    </r>
    <phoneticPr fontId="9"/>
  </si>
  <si>
    <r>
      <rPr>
        <sz val="11"/>
        <rFont val="ＭＳ 明朝"/>
        <family val="1"/>
        <charset val="128"/>
      </rPr>
      <t>農業</t>
    </r>
    <rPh sb="0" eb="2">
      <t>ノウギョウ</t>
    </rPh>
    <phoneticPr fontId="11"/>
  </si>
  <si>
    <r>
      <rPr>
        <sz val="11"/>
        <rFont val="ＭＳ 明朝"/>
        <family val="1"/>
        <charset val="128"/>
      </rPr>
      <t>廃棄物</t>
    </r>
    <rPh sb="0" eb="3">
      <t>ハイキブツ</t>
    </rPh>
    <phoneticPr fontId="11"/>
  </si>
  <si>
    <r>
      <rPr>
        <sz val="11"/>
        <rFont val="ＭＳ 明朝"/>
        <family val="1"/>
        <charset val="128"/>
      </rPr>
      <t>燃料の燃焼</t>
    </r>
    <rPh sb="0" eb="2">
      <t>ネンリョウ</t>
    </rPh>
    <rPh sb="3" eb="5">
      <t>ネンショウ</t>
    </rPh>
    <phoneticPr fontId="11"/>
  </si>
  <si>
    <r>
      <rPr>
        <sz val="11"/>
        <rFont val="ＭＳ 明朝"/>
        <family val="1"/>
        <charset val="128"/>
      </rPr>
      <t>燃料からの漏出</t>
    </r>
    <rPh sb="0" eb="2">
      <t>ネンリョウ</t>
    </rPh>
    <rPh sb="5" eb="7">
      <t>ロウシュツ</t>
    </rPh>
    <phoneticPr fontId="11"/>
  </si>
  <si>
    <r>
      <rPr>
        <sz val="11"/>
        <rFont val="ＭＳ 明朝"/>
        <family val="1"/>
        <charset val="128"/>
      </rPr>
      <t>工業プロセス</t>
    </r>
    <rPh sb="0" eb="2">
      <t>コウギョウ</t>
    </rPh>
    <phoneticPr fontId="11"/>
  </si>
  <si>
    <r>
      <rPr>
        <sz val="11"/>
        <rFont val="ＭＳ 明朝"/>
        <family val="1"/>
        <charset val="128"/>
      </rPr>
      <t>合計</t>
    </r>
    <rPh sb="0" eb="2">
      <t>ゴウケイ</t>
    </rPh>
    <phoneticPr fontId="11"/>
  </si>
  <si>
    <r>
      <rPr>
        <sz val="11"/>
        <rFont val="ＭＳ Ｐ明朝"/>
        <family val="1"/>
        <charset val="128"/>
      </rPr>
      <t>燃料からの漏出</t>
    </r>
  </si>
  <si>
    <r>
      <rPr>
        <sz val="11"/>
        <rFont val="ＭＳ 明朝"/>
        <family val="1"/>
        <charset val="128"/>
      </rPr>
      <t>備考</t>
    </r>
    <rPh sb="0" eb="2">
      <t>ビコウ</t>
    </rPh>
    <phoneticPr fontId="9"/>
  </si>
  <si>
    <r>
      <rPr>
        <sz val="11"/>
        <rFont val="ＭＳ 明朝"/>
        <family val="1"/>
        <charset val="128"/>
      </rPr>
      <t>燃料の燃焼（固定発生源）</t>
    </r>
    <rPh sb="0" eb="2">
      <t>ネンリョウ</t>
    </rPh>
    <rPh sb="3" eb="5">
      <t>ネンショウ</t>
    </rPh>
    <rPh sb="6" eb="8">
      <t>コテイ</t>
    </rPh>
    <rPh sb="8" eb="11">
      <t>ハッセイゲン</t>
    </rPh>
    <phoneticPr fontId="9"/>
  </si>
  <si>
    <r>
      <rPr>
        <sz val="11"/>
        <rFont val="ＭＳ 明朝"/>
        <family val="1"/>
        <charset val="128"/>
      </rPr>
      <t>燃料の燃焼（移動発生源）</t>
    </r>
    <rPh sb="0" eb="2">
      <t>ネンリョウ</t>
    </rPh>
    <rPh sb="3" eb="5">
      <t>ネンショウ</t>
    </rPh>
    <rPh sb="6" eb="8">
      <t>イドウ</t>
    </rPh>
    <rPh sb="8" eb="11">
      <t>ハッセイゲン</t>
    </rPh>
    <phoneticPr fontId="9"/>
  </si>
  <si>
    <r>
      <rPr>
        <sz val="11"/>
        <rFont val="ＭＳ 明朝"/>
        <family val="1"/>
        <charset val="128"/>
      </rPr>
      <t>燃料の漏出</t>
    </r>
    <rPh sb="0" eb="2">
      <t>ネンリョウ</t>
    </rPh>
    <rPh sb="3" eb="5">
      <t>ロウシュツ</t>
    </rPh>
    <phoneticPr fontId="9"/>
  </si>
  <si>
    <r>
      <rPr>
        <sz val="11"/>
        <rFont val="ＭＳ 明朝"/>
        <family val="1"/>
        <charset val="128"/>
      </rPr>
      <t>工業プロセス</t>
    </r>
    <rPh sb="0" eb="2">
      <t>コウギョウ</t>
    </rPh>
    <phoneticPr fontId="9"/>
  </si>
  <si>
    <r>
      <rPr>
        <sz val="11"/>
        <rFont val="ＭＳ 明朝"/>
        <family val="1"/>
        <charset val="128"/>
      </rPr>
      <t>消化管内発酵</t>
    </r>
    <rPh sb="0" eb="2">
      <t>ショウカ</t>
    </rPh>
    <rPh sb="2" eb="4">
      <t>カンナイ</t>
    </rPh>
    <rPh sb="4" eb="6">
      <t>ハッコウ</t>
    </rPh>
    <phoneticPr fontId="9"/>
  </si>
  <si>
    <r>
      <rPr>
        <sz val="11"/>
        <rFont val="ＭＳ 明朝"/>
        <family val="1"/>
        <charset val="128"/>
      </rPr>
      <t>稲作</t>
    </r>
    <rPh sb="0" eb="2">
      <t>イナサク</t>
    </rPh>
    <phoneticPr fontId="9"/>
  </si>
  <si>
    <r>
      <rPr>
        <sz val="11"/>
        <rFont val="ＭＳ 明朝"/>
        <family val="1"/>
        <charset val="128"/>
      </rPr>
      <t>その他の農業</t>
    </r>
    <rPh sb="2" eb="3">
      <t>タ</t>
    </rPh>
    <rPh sb="4" eb="6">
      <t>ノウギョウ</t>
    </rPh>
    <phoneticPr fontId="9"/>
  </si>
  <si>
    <r>
      <rPr>
        <sz val="11"/>
        <rFont val="ＭＳ 明朝"/>
        <family val="1"/>
        <charset val="128"/>
      </rPr>
      <t>埋立</t>
    </r>
    <rPh sb="0" eb="2">
      <t>ウメタテ</t>
    </rPh>
    <phoneticPr fontId="9"/>
  </si>
  <si>
    <r>
      <rPr>
        <sz val="11"/>
        <rFont val="ＭＳ 明朝"/>
        <family val="1"/>
        <charset val="128"/>
      </rPr>
      <t>廃棄物の焼却</t>
    </r>
    <rPh sb="0" eb="3">
      <t>ハイキブツ</t>
    </rPh>
    <rPh sb="4" eb="6">
      <t>ショウキャク</t>
    </rPh>
    <phoneticPr fontId="9"/>
  </si>
  <si>
    <r>
      <rPr>
        <sz val="11"/>
        <rFont val="ＭＳ 明朝"/>
        <family val="1"/>
        <charset val="128"/>
      </rPr>
      <t>廃棄物のエネルギー利用</t>
    </r>
    <rPh sb="0" eb="3">
      <t>ハイキブツ</t>
    </rPh>
    <rPh sb="9" eb="11">
      <t>リヨウ</t>
    </rPh>
    <phoneticPr fontId="9"/>
  </si>
  <si>
    <r>
      <rPr>
        <sz val="11"/>
        <rFont val="ＭＳ Ｐ明朝"/>
        <family val="1"/>
        <charset val="128"/>
      </rPr>
      <t>廃棄物のエネルギー利用</t>
    </r>
    <rPh sb="0" eb="3">
      <t>ハイキブツ</t>
    </rPh>
    <rPh sb="9" eb="11">
      <t>リヨウ</t>
    </rPh>
    <phoneticPr fontId="9"/>
  </si>
  <si>
    <r>
      <rPr>
        <sz val="11"/>
        <rFont val="ＭＳ Ｐゴシック"/>
        <family val="3"/>
        <charset val="128"/>
      </rPr>
      <t>■排出量および人口</t>
    </r>
    <rPh sb="7" eb="9">
      <t>ジンコウ</t>
    </rPh>
    <phoneticPr fontId="9"/>
  </si>
  <si>
    <r>
      <rPr>
        <sz val="11"/>
        <rFont val="ＭＳ Ｐ明朝"/>
        <family val="1"/>
        <charset val="128"/>
      </rPr>
      <t>単位</t>
    </r>
    <rPh sb="0" eb="2">
      <t>タンイ</t>
    </rPh>
    <phoneticPr fontId="9"/>
  </si>
  <si>
    <r>
      <t>Mt CO</t>
    </r>
    <r>
      <rPr>
        <vertAlign val="subscript"/>
        <sz val="11"/>
        <rFont val="Century"/>
        <family val="1"/>
      </rPr>
      <t>2</t>
    </r>
    <phoneticPr fontId="9"/>
  </si>
  <si>
    <r>
      <t>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/capita</t>
    </r>
    <phoneticPr fontId="9"/>
  </si>
  <si>
    <r>
      <rPr>
        <sz val="11"/>
        <rFont val="ＭＳ 明朝"/>
        <family val="1"/>
        <charset val="128"/>
      </rPr>
      <t>人口</t>
    </r>
    <rPh sb="0" eb="2">
      <t>ジンコウ</t>
    </rPh>
    <phoneticPr fontId="9"/>
  </si>
  <si>
    <r>
      <rPr>
        <sz val="11"/>
        <rFont val="ＭＳ Ｐゴシック"/>
        <family val="3"/>
        <charset val="128"/>
      </rPr>
      <t>■排出量および</t>
    </r>
    <r>
      <rPr>
        <sz val="11"/>
        <rFont val="Century"/>
        <family val="1"/>
      </rPr>
      <t>GDP</t>
    </r>
    <phoneticPr fontId="9"/>
  </si>
  <si>
    <r>
      <t>GDP</t>
    </r>
    <r>
      <rPr>
        <sz val="11"/>
        <rFont val="ＭＳ 明朝"/>
        <family val="1"/>
        <charset val="128"/>
      </rPr>
      <t>あたり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  <charset val="128"/>
      </rPr>
      <t>排出量（総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  <charset val="128"/>
      </rPr>
      <t>排出量）</t>
    </r>
    <rPh sb="13" eb="14">
      <t>ソウ</t>
    </rPh>
    <rPh sb="17" eb="19">
      <t>ハイシュツ</t>
    </rPh>
    <rPh sb="19" eb="20">
      <t>リョウ</t>
    </rPh>
    <phoneticPr fontId="9"/>
  </si>
  <si>
    <r>
      <t>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/</t>
    </r>
    <r>
      <rPr>
        <sz val="11"/>
        <rFont val="ＭＳ Ｐ明朝"/>
        <family val="1"/>
        <charset val="128"/>
      </rPr>
      <t>百万円</t>
    </r>
    <phoneticPr fontId="9"/>
  </si>
  <si>
    <r>
      <t>GDP</t>
    </r>
    <r>
      <rPr>
        <sz val="11"/>
        <rFont val="ＭＳ 明朝"/>
        <family val="1"/>
        <charset val="128"/>
      </rPr>
      <t>あたり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  <charset val="128"/>
      </rPr>
      <t>排出量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（エネルギー起源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  <charset val="128"/>
      </rPr>
      <t>）</t>
    </r>
    <r>
      <rPr>
        <sz val="10"/>
        <rFont val="Century"/>
        <family val="1"/>
      </rPr>
      <t/>
    </r>
    <rPh sb="9" eb="11">
      <t>ハイシュツ</t>
    </rPh>
    <rPh sb="19" eb="21">
      <t>キゲン</t>
    </rPh>
    <phoneticPr fontId="9"/>
  </si>
  <si>
    <r>
      <rPr>
        <sz val="11"/>
        <rFont val="ＭＳ Ｐゴシック"/>
        <family val="3"/>
        <charset val="128"/>
      </rPr>
      <t>十億円</t>
    </r>
    <rPh sb="0" eb="2">
      <t>ジュウオク</t>
    </rPh>
    <rPh sb="2" eb="3">
      <t>エン</t>
    </rPh>
    <phoneticPr fontId="9"/>
  </si>
  <si>
    <r>
      <rPr>
        <sz val="11"/>
        <rFont val="ＭＳ 明朝"/>
        <family val="1"/>
        <charset val="128"/>
      </rPr>
      <t>総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  <charset val="128"/>
      </rPr>
      <t>排出量</t>
    </r>
    <r>
      <rPr>
        <sz val="11"/>
        <rFont val="Century"/>
        <family val="1"/>
      </rPr>
      <t xml:space="preserve"> </t>
    </r>
    <rPh sb="0" eb="1">
      <t>ソウ</t>
    </rPh>
    <phoneticPr fontId="9"/>
  </si>
  <si>
    <r>
      <t>GDP</t>
    </r>
    <r>
      <rPr>
        <sz val="11"/>
        <rFont val="ＭＳ 明朝"/>
        <family val="1"/>
        <charset val="128"/>
      </rPr>
      <t>あたり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  <charset val="128"/>
      </rPr>
      <t>排出量（エネルギー起源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  <charset val="128"/>
      </rPr>
      <t>）</t>
    </r>
    <r>
      <rPr>
        <sz val="10"/>
        <rFont val="Century"/>
        <family val="1"/>
      </rPr>
      <t/>
    </r>
    <rPh sb="9" eb="11">
      <t>ハイシュツ</t>
    </rPh>
    <rPh sb="18" eb="20">
      <t>キゲン</t>
    </rPh>
    <phoneticPr fontId="9"/>
  </si>
  <si>
    <r>
      <rPr>
        <sz val="11"/>
        <rFont val="ＭＳ 明朝"/>
        <family val="1"/>
        <charset val="128"/>
      </rPr>
      <t>廃棄物</t>
    </r>
    <rPh sb="0" eb="3">
      <t>ハイキブツ</t>
    </rPh>
    <phoneticPr fontId="9"/>
  </si>
  <si>
    <r>
      <rPr>
        <sz val="11"/>
        <color indexed="8"/>
        <rFont val="ＭＳ Ｐゴシック"/>
        <family val="3"/>
        <charset val="128"/>
      </rPr>
      <t>■単位に関して</t>
    </r>
    <rPh sb="1" eb="3">
      <t>タンイ</t>
    </rPh>
    <rPh sb="4" eb="5">
      <t>カン</t>
    </rPh>
    <phoneticPr fontId="9"/>
  </si>
  <si>
    <r>
      <t>10</t>
    </r>
    <r>
      <rPr>
        <vertAlign val="superscript"/>
        <sz val="11"/>
        <color indexed="8"/>
        <rFont val="Century"/>
        <family val="1"/>
      </rPr>
      <t xml:space="preserve">12 </t>
    </r>
    <r>
      <rPr>
        <sz val="11"/>
        <color indexed="8"/>
        <rFont val="Century"/>
        <family val="1"/>
      </rPr>
      <t>g</t>
    </r>
    <phoneticPr fontId="9"/>
  </si>
  <si>
    <r>
      <t>10</t>
    </r>
    <r>
      <rPr>
        <vertAlign val="superscript"/>
        <sz val="11"/>
        <color indexed="8"/>
        <rFont val="Century"/>
        <family val="1"/>
      </rPr>
      <t>9</t>
    </r>
    <r>
      <rPr>
        <sz val="11"/>
        <color indexed="8"/>
        <rFont val="Century"/>
        <family val="1"/>
      </rPr>
      <t xml:space="preserve"> g</t>
    </r>
    <phoneticPr fontId="9"/>
  </si>
  <si>
    <r>
      <t>10</t>
    </r>
    <r>
      <rPr>
        <vertAlign val="superscript"/>
        <sz val="11"/>
        <color indexed="8"/>
        <rFont val="Century"/>
        <family val="1"/>
      </rPr>
      <t>6</t>
    </r>
    <r>
      <rPr>
        <sz val="11"/>
        <color indexed="8"/>
        <rFont val="Century"/>
        <family val="1"/>
      </rPr>
      <t xml:space="preserve"> g</t>
    </r>
    <phoneticPr fontId="9"/>
  </si>
  <si>
    <r>
      <t>10</t>
    </r>
    <r>
      <rPr>
        <vertAlign val="superscript"/>
        <sz val="11"/>
        <color indexed="8"/>
        <rFont val="Century"/>
        <family val="1"/>
      </rPr>
      <t>3</t>
    </r>
    <r>
      <rPr>
        <sz val="11"/>
        <color indexed="8"/>
        <rFont val="Century"/>
        <family val="1"/>
      </rPr>
      <t xml:space="preserve"> g</t>
    </r>
    <phoneticPr fontId="9"/>
  </si>
  <si>
    <r>
      <t>CO</t>
    </r>
    <r>
      <rPr>
        <vertAlign val="subscript"/>
        <sz val="11"/>
        <color indexed="8"/>
        <rFont val="Century"/>
        <family val="1"/>
      </rPr>
      <t>2</t>
    </r>
    <phoneticPr fontId="9"/>
  </si>
  <si>
    <r>
      <t>CH</t>
    </r>
    <r>
      <rPr>
        <vertAlign val="subscript"/>
        <sz val="11"/>
        <color indexed="8"/>
        <rFont val="Century"/>
        <family val="1"/>
      </rPr>
      <t>4</t>
    </r>
    <phoneticPr fontId="9"/>
  </si>
  <si>
    <r>
      <t>N</t>
    </r>
    <r>
      <rPr>
        <vertAlign val="subscript"/>
        <sz val="11"/>
        <color indexed="8"/>
        <rFont val="Century"/>
        <family val="1"/>
      </rPr>
      <t>2</t>
    </r>
    <r>
      <rPr>
        <sz val="11"/>
        <color indexed="8"/>
        <rFont val="Century"/>
        <family val="1"/>
      </rPr>
      <t>O</t>
    </r>
    <phoneticPr fontId="9"/>
  </si>
  <si>
    <r>
      <t>SF</t>
    </r>
    <r>
      <rPr>
        <vertAlign val="subscript"/>
        <sz val="11"/>
        <color indexed="8"/>
        <rFont val="Century"/>
        <family val="1"/>
      </rPr>
      <t>6</t>
    </r>
    <phoneticPr fontId="9"/>
  </si>
  <si>
    <r>
      <rPr>
        <sz val="11"/>
        <color indexed="8"/>
        <rFont val="ＭＳ Ｐゴシック"/>
        <family val="3"/>
        <charset val="128"/>
      </rPr>
      <t>※</t>
    </r>
    <r>
      <rPr>
        <sz val="11"/>
        <color indexed="8"/>
        <rFont val="Century"/>
        <family val="1"/>
      </rPr>
      <t>IPCC</t>
    </r>
    <r>
      <rPr>
        <sz val="11"/>
        <color indexed="8"/>
        <rFont val="ＭＳ Ｐゴシック"/>
        <family val="3"/>
        <charset val="128"/>
      </rPr>
      <t>第二次評価報告書（</t>
    </r>
    <r>
      <rPr>
        <sz val="11"/>
        <color indexed="8"/>
        <rFont val="Century"/>
        <family val="1"/>
      </rPr>
      <t>1995</t>
    </r>
    <r>
      <rPr>
        <sz val="11"/>
        <color indexed="8"/>
        <rFont val="ＭＳ Ｐゴシック"/>
        <family val="3"/>
        <charset val="128"/>
      </rPr>
      <t>）より</t>
    </r>
    <rPh sb="5" eb="6">
      <t>ダイ</t>
    </rPh>
    <rPh sb="6" eb="8">
      <t>ニジ</t>
    </rPh>
    <rPh sb="8" eb="10">
      <t>ヒョウカ</t>
    </rPh>
    <rPh sb="10" eb="13">
      <t>ホウコクショ</t>
    </rPh>
    <phoneticPr fontId="9"/>
  </si>
  <si>
    <r>
      <rPr>
        <sz val="11"/>
        <color indexed="8"/>
        <rFont val="ＭＳ Ｐゴシック"/>
        <family val="3"/>
        <charset val="128"/>
      </rPr>
      <t>■その他注意事項</t>
    </r>
    <rPh sb="3" eb="4">
      <t>タ</t>
    </rPh>
    <rPh sb="4" eb="6">
      <t>チュウイ</t>
    </rPh>
    <rPh sb="6" eb="8">
      <t>ジコウ</t>
    </rPh>
    <phoneticPr fontId="9"/>
  </si>
  <si>
    <r>
      <rPr>
        <sz val="11"/>
        <rFont val="ＭＳ Ｐゴシック"/>
        <family val="3"/>
        <charset val="128"/>
      </rPr>
      <t>■排出量　</t>
    </r>
    <r>
      <rPr>
        <sz val="11"/>
        <rFont val="Century"/>
        <family val="1"/>
      </rPr>
      <t>[</t>
    </r>
    <r>
      <rPr>
        <sz val="11"/>
        <rFont val="ＭＳ Ｐゴシック"/>
        <family val="3"/>
        <charset val="128"/>
      </rPr>
      <t>百万トン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Ｐゴシック"/>
        <family val="3"/>
        <charset val="128"/>
      </rPr>
      <t>換算</t>
    </r>
    <r>
      <rPr>
        <sz val="11"/>
        <rFont val="Century"/>
        <family val="1"/>
      </rPr>
      <t>]</t>
    </r>
    <phoneticPr fontId="8"/>
  </si>
  <si>
    <t xml:space="preserve">CO2 </t>
    <phoneticPr fontId="9"/>
  </si>
  <si>
    <r>
      <rPr>
        <sz val="12"/>
        <rFont val="ＭＳ Ｐゴシック"/>
        <family val="3"/>
        <charset val="128"/>
      </rPr>
      <t>二酸化炭素（</t>
    </r>
    <r>
      <rPr>
        <sz val="12"/>
        <rFont val="Century"/>
        <family val="1"/>
      </rPr>
      <t>CO</t>
    </r>
    <r>
      <rPr>
        <vertAlign val="subscript"/>
        <sz val="12"/>
        <rFont val="Century"/>
        <family val="1"/>
      </rPr>
      <t>2</t>
    </r>
    <r>
      <rPr>
        <sz val="12"/>
        <rFont val="ＭＳ Ｐゴシック"/>
        <family val="3"/>
        <charset val="128"/>
      </rPr>
      <t>）</t>
    </r>
    <rPh sb="0" eb="3">
      <t>ニサンカ</t>
    </rPh>
    <rPh sb="3" eb="5">
      <t>タンソ</t>
    </rPh>
    <phoneticPr fontId="9"/>
  </si>
  <si>
    <t>CH4</t>
    <phoneticPr fontId="9"/>
  </si>
  <si>
    <r>
      <rPr>
        <sz val="12"/>
        <rFont val="ＭＳ Ｐゴシック"/>
        <family val="3"/>
        <charset val="128"/>
      </rPr>
      <t>メタン（</t>
    </r>
    <r>
      <rPr>
        <sz val="12"/>
        <rFont val="Century"/>
        <family val="1"/>
      </rPr>
      <t>CH</t>
    </r>
    <r>
      <rPr>
        <vertAlign val="subscript"/>
        <sz val="12"/>
        <rFont val="Century"/>
        <family val="1"/>
      </rPr>
      <t>4</t>
    </r>
    <r>
      <rPr>
        <sz val="12"/>
        <rFont val="ＭＳ Ｐゴシック"/>
        <family val="3"/>
        <charset val="128"/>
      </rPr>
      <t>）</t>
    </r>
    <phoneticPr fontId="9"/>
  </si>
  <si>
    <t>N2O</t>
    <phoneticPr fontId="9"/>
  </si>
  <si>
    <r>
      <rPr>
        <sz val="12"/>
        <rFont val="ＭＳ Ｐゴシック"/>
        <family val="3"/>
        <charset val="128"/>
      </rPr>
      <t>一酸化二窒素（</t>
    </r>
    <r>
      <rPr>
        <sz val="12"/>
        <rFont val="Century"/>
        <family val="1"/>
      </rPr>
      <t>N</t>
    </r>
    <r>
      <rPr>
        <vertAlign val="subscript"/>
        <sz val="12"/>
        <rFont val="Century"/>
        <family val="1"/>
      </rPr>
      <t>2</t>
    </r>
    <r>
      <rPr>
        <sz val="12"/>
        <rFont val="Century"/>
        <family val="1"/>
      </rPr>
      <t>O</t>
    </r>
    <r>
      <rPr>
        <sz val="12"/>
        <rFont val="ＭＳ Ｐゴシック"/>
        <family val="3"/>
        <charset val="128"/>
      </rPr>
      <t>）</t>
    </r>
    <rPh sb="0" eb="6">
      <t>ン２オ</t>
    </rPh>
    <phoneticPr fontId="9"/>
  </si>
  <si>
    <t>HFCs</t>
    <phoneticPr fontId="8"/>
  </si>
  <si>
    <r>
      <rPr>
        <sz val="11"/>
        <rFont val="ＭＳ Ｐゴシック"/>
        <family val="3"/>
        <charset val="128"/>
      </rPr>
      <t>ハイドロフルオロカーボン類
（</t>
    </r>
    <r>
      <rPr>
        <sz val="11"/>
        <rFont val="Century"/>
        <family val="1"/>
      </rPr>
      <t>HFCs</t>
    </r>
    <r>
      <rPr>
        <sz val="11"/>
        <rFont val="ＭＳ Ｐゴシック"/>
        <family val="3"/>
        <charset val="128"/>
      </rPr>
      <t>）</t>
    </r>
    <phoneticPr fontId="8"/>
  </si>
  <si>
    <t>PFCs</t>
    <phoneticPr fontId="8"/>
  </si>
  <si>
    <r>
      <rPr>
        <sz val="11"/>
        <rFont val="ＭＳ Ｐゴシック"/>
        <family val="3"/>
        <charset val="128"/>
      </rPr>
      <t>パーフルオロカーボン類
（</t>
    </r>
    <r>
      <rPr>
        <sz val="11"/>
        <rFont val="Century"/>
        <family val="1"/>
      </rPr>
      <t>PFCs</t>
    </r>
    <r>
      <rPr>
        <sz val="11"/>
        <rFont val="ＭＳ Ｐゴシック"/>
        <family val="3"/>
        <charset val="128"/>
      </rPr>
      <t>）</t>
    </r>
    <phoneticPr fontId="8"/>
  </si>
  <si>
    <t>SF6</t>
    <phoneticPr fontId="8"/>
  </si>
  <si>
    <r>
      <rPr>
        <sz val="12"/>
        <rFont val="ＭＳ Ｐゴシック"/>
        <family val="3"/>
        <charset val="128"/>
      </rPr>
      <t>六ふっ化硫黄（</t>
    </r>
    <r>
      <rPr>
        <sz val="12"/>
        <rFont val="Century"/>
        <family val="1"/>
      </rPr>
      <t>SF</t>
    </r>
    <r>
      <rPr>
        <vertAlign val="subscript"/>
        <sz val="12"/>
        <rFont val="Century"/>
        <family val="1"/>
      </rPr>
      <t>6</t>
    </r>
    <r>
      <rPr>
        <sz val="12"/>
        <rFont val="ＭＳ Ｐゴシック"/>
        <family val="3"/>
        <charset val="128"/>
      </rPr>
      <t>）</t>
    </r>
    <rPh sb="0" eb="1">
      <t>ロク</t>
    </rPh>
    <phoneticPr fontId="8"/>
  </si>
  <si>
    <t>Gross Total</t>
    <phoneticPr fontId="8"/>
  </si>
  <si>
    <r>
      <rPr>
        <sz val="12"/>
        <rFont val="ＭＳ Ｐゴシック"/>
        <family val="3"/>
        <charset val="128"/>
      </rPr>
      <t>※</t>
    </r>
    <r>
      <rPr>
        <sz val="12"/>
        <rFont val="Century"/>
        <family val="1"/>
      </rPr>
      <t>LULUCF</t>
    </r>
    <r>
      <rPr>
        <sz val="12"/>
        <rFont val="ＭＳ Ｐゴシック"/>
        <family val="3"/>
        <charset val="128"/>
      </rPr>
      <t>分野の排出・吸収量は除く</t>
    </r>
    <rPh sb="7" eb="9">
      <t>ブンヤ</t>
    </rPh>
    <rPh sb="10" eb="12">
      <t>ハイシュツ</t>
    </rPh>
    <rPh sb="13" eb="16">
      <t>キュウシュウリョウ</t>
    </rPh>
    <rPh sb="17" eb="18">
      <t>ノゾ</t>
    </rPh>
    <phoneticPr fontId="8"/>
  </si>
  <si>
    <t>Comoarison with the base year of KP</t>
    <phoneticPr fontId="8"/>
  </si>
  <si>
    <r>
      <rPr>
        <sz val="11"/>
        <rFont val="ＭＳ Ｐゴシック"/>
        <family val="3"/>
        <charset val="128"/>
      </rP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Ｐゴシック"/>
        <family val="3"/>
        <charset val="128"/>
      </rPr>
      <t>）</t>
    </r>
    <rPh sb="0" eb="3">
      <t>ニサンカ</t>
    </rPh>
    <rPh sb="3" eb="5">
      <t>タンソ</t>
    </rPh>
    <phoneticPr fontId="9"/>
  </si>
  <si>
    <r>
      <rPr>
        <sz val="11"/>
        <rFont val="ＭＳ Ｐゴシック"/>
        <family val="3"/>
        <charset val="128"/>
      </rP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Ｐゴシック"/>
        <family val="3"/>
        <charset val="128"/>
      </rPr>
      <t>）</t>
    </r>
    <phoneticPr fontId="9"/>
  </si>
  <si>
    <t>N2O</t>
    <phoneticPr fontId="9"/>
  </si>
  <si>
    <r>
      <rPr>
        <sz val="11"/>
        <rFont val="ＭＳ Ｐゴシック"/>
        <family val="3"/>
        <charset val="128"/>
      </rP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Ｐゴシック"/>
        <family val="3"/>
        <charset val="128"/>
      </rPr>
      <t>）</t>
    </r>
    <rPh sb="0" eb="6">
      <t>ン２オ</t>
    </rPh>
    <phoneticPr fontId="9"/>
  </si>
  <si>
    <t>HFCs</t>
    <phoneticPr fontId="8"/>
  </si>
  <si>
    <t>PFCs</t>
    <phoneticPr fontId="8"/>
  </si>
  <si>
    <r>
      <rPr>
        <sz val="11"/>
        <rFont val="ＭＳ 明朝"/>
        <family val="1"/>
        <charset val="128"/>
      </rPr>
      <t>エネルギー転換部門</t>
    </r>
    <rPh sb="5" eb="7">
      <t>テンカン</t>
    </rPh>
    <rPh sb="7" eb="9">
      <t>ブモン</t>
    </rPh>
    <phoneticPr fontId="9"/>
  </si>
  <si>
    <r>
      <rPr>
        <sz val="11"/>
        <rFont val="ＭＳ 明朝"/>
        <family val="1"/>
        <charset val="128"/>
      </rPr>
      <t>産業部門</t>
    </r>
    <rPh sb="0" eb="2">
      <t>サンギョウ</t>
    </rPh>
    <rPh sb="2" eb="4">
      <t>ブモン</t>
    </rPh>
    <phoneticPr fontId="9"/>
  </si>
  <si>
    <r>
      <rPr>
        <sz val="11"/>
        <rFont val="ＭＳ 明朝"/>
        <family val="1"/>
        <charset val="128"/>
      </rPr>
      <t>運輸部門</t>
    </r>
    <rPh sb="0" eb="2">
      <t>ウンユ</t>
    </rPh>
    <rPh sb="2" eb="4">
      <t>ブモン</t>
    </rPh>
    <phoneticPr fontId="9"/>
  </si>
  <si>
    <r>
      <rPr>
        <sz val="11"/>
        <rFont val="ＭＳ 明朝"/>
        <family val="1"/>
        <charset val="128"/>
      </rPr>
      <t>金属</t>
    </r>
    <rPh sb="0" eb="2">
      <t>キンゾク</t>
    </rPh>
    <phoneticPr fontId="9"/>
  </si>
  <si>
    <r>
      <rPr>
        <sz val="11"/>
        <rFont val="ＭＳ Ｐ明朝"/>
        <family val="1"/>
        <charset val="128"/>
      </rPr>
      <t>廃棄物の焼却（エネルギー利用を含まない）</t>
    </r>
    <rPh sb="0" eb="3">
      <t>ハイキブツ</t>
    </rPh>
    <rPh sb="4" eb="6">
      <t>ショウキャク</t>
    </rPh>
    <rPh sb="12" eb="14">
      <t>リヨウ</t>
    </rPh>
    <rPh sb="15" eb="16">
      <t>フク</t>
    </rPh>
    <phoneticPr fontId="9"/>
  </si>
  <si>
    <r>
      <rPr>
        <sz val="11"/>
        <rFont val="ＭＳ Ｐ明朝"/>
        <family val="1"/>
        <charset val="128"/>
      </rPr>
      <t>石油由来界面活性剤の分解</t>
    </r>
  </si>
  <si>
    <r>
      <rPr>
        <sz val="11"/>
        <rFont val="ＭＳ Ｐ明朝"/>
        <family val="1"/>
        <charset val="128"/>
      </rPr>
      <t>廃棄物のエネルギー利用</t>
    </r>
    <rPh sb="0" eb="2">
      <t>ハイキ</t>
    </rPh>
    <rPh sb="2" eb="3">
      <t>ブツ</t>
    </rPh>
    <rPh sb="9" eb="11">
      <t>リヨウ</t>
    </rPh>
    <phoneticPr fontId="9"/>
  </si>
  <si>
    <r>
      <rPr>
        <sz val="11"/>
        <rFont val="ＭＳ Ｐゴシック"/>
        <family val="3"/>
        <charset val="128"/>
      </rPr>
      <t>■排出量　</t>
    </r>
    <r>
      <rPr>
        <sz val="11"/>
        <rFont val="Century"/>
        <family val="1"/>
      </rPr>
      <t>[Mt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  <phoneticPr fontId="9"/>
  </si>
  <si>
    <r>
      <rPr>
        <sz val="11"/>
        <rFont val="ＭＳ 明朝"/>
        <family val="1"/>
        <charset val="128"/>
      </rPr>
      <t>業務その他部門</t>
    </r>
    <rPh sb="0" eb="2">
      <t>ギョウム</t>
    </rPh>
    <rPh sb="4" eb="5">
      <t>タ</t>
    </rPh>
    <rPh sb="5" eb="7">
      <t>ブモン</t>
    </rPh>
    <phoneticPr fontId="9"/>
  </si>
  <si>
    <r>
      <rPr>
        <sz val="11"/>
        <rFont val="ＭＳ 明朝"/>
        <family val="1"/>
        <charset val="128"/>
      </rPr>
      <t>家庭部門</t>
    </r>
    <rPh sb="0" eb="2">
      <t>カテイ</t>
    </rPh>
    <rPh sb="2" eb="4">
      <t>ブモン</t>
    </rPh>
    <phoneticPr fontId="9"/>
  </si>
  <si>
    <r>
      <rPr>
        <sz val="11"/>
        <rFont val="ＭＳ 明朝"/>
        <family val="1"/>
        <charset val="128"/>
      </rPr>
      <t>航空機</t>
    </r>
  </si>
  <si>
    <r>
      <rPr>
        <sz val="11"/>
        <rFont val="ＭＳ 明朝"/>
        <family val="1"/>
        <charset val="128"/>
      </rPr>
      <t>船舶</t>
    </r>
  </si>
  <si>
    <r>
      <rPr>
        <sz val="11"/>
        <rFont val="ＭＳ 明朝"/>
        <family val="1"/>
        <charset val="128"/>
      </rPr>
      <t>計</t>
    </r>
  </si>
  <si>
    <r>
      <rPr>
        <sz val="11"/>
        <rFont val="ＭＳ 明朝"/>
        <family val="1"/>
        <charset val="128"/>
      </rPr>
      <t>燃料からの漏出</t>
    </r>
    <rPh sb="0" eb="2">
      <t>ネンリョウ</t>
    </rPh>
    <rPh sb="5" eb="7">
      <t>ロウシュツ</t>
    </rPh>
    <phoneticPr fontId="9"/>
  </si>
  <si>
    <r>
      <rPr>
        <sz val="11"/>
        <rFont val="ＭＳ 明朝"/>
        <family val="1"/>
        <charset val="128"/>
      </rPr>
      <t>家畜排せつ物管理</t>
    </r>
    <rPh sb="0" eb="2">
      <t>カチク</t>
    </rPh>
    <rPh sb="2" eb="3">
      <t>ハイ</t>
    </rPh>
    <rPh sb="5" eb="6">
      <t>ブツ</t>
    </rPh>
    <rPh sb="6" eb="8">
      <t>カンリ</t>
    </rPh>
    <phoneticPr fontId="9"/>
  </si>
  <si>
    <r>
      <rPr>
        <sz val="11"/>
        <rFont val="ＭＳ 明朝"/>
        <family val="1"/>
        <charset val="128"/>
      </rPr>
      <t>農用地の土壌</t>
    </r>
    <rPh sb="0" eb="3">
      <t>ノウヨウチ</t>
    </rPh>
    <rPh sb="4" eb="6">
      <t>ドジョウ</t>
    </rPh>
    <phoneticPr fontId="9"/>
  </si>
  <si>
    <r>
      <rPr>
        <sz val="11"/>
        <rFont val="ＭＳ 明朝"/>
        <family val="1"/>
        <charset val="128"/>
      </rPr>
      <t>農作物残渣の野焼</t>
    </r>
    <rPh sb="0" eb="3">
      <t>ノウサクモツ</t>
    </rPh>
    <rPh sb="3" eb="5">
      <t>ザンサ</t>
    </rPh>
    <rPh sb="6" eb="8">
      <t>ノヤ</t>
    </rPh>
    <phoneticPr fontId="9"/>
  </si>
  <si>
    <r>
      <rPr>
        <sz val="11"/>
        <rFont val="ＭＳ 明朝"/>
        <family val="1"/>
        <charset val="128"/>
      </rPr>
      <t>消火剤</t>
    </r>
    <rPh sb="0" eb="3">
      <t>ショウカザイ</t>
    </rPh>
    <phoneticPr fontId="9"/>
  </si>
  <si>
    <r>
      <rPr>
        <sz val="11"/>
        <rFont val="ＭＳ 明朝"/>
        <family val="1"/>
        <charset val="128"/>
      </rPr>
      <t>エアゾール・</t>
    </r>
    <r>
      <rPr>
        <sz val="11"/>
        <rFont val="Century"/>
        <family val="1"/>
      </rPr>
      <t>MDI</t>
    </r>
    <phoneticPr fontId="9"/>
  </si>
  <si>
    <r>
      <rPr>
        <sz val="11"/>
        <rFont val="ＭＳ 明朝"/>
        <family val="1"/>
        <charset val="128"/>
      </rPr>
      <t>半導体製造</t>
    </r>
    <rPh sb="0" eb="3">
      <t>ハンドウタイ</t>
    </rPh>
    <rPh sb="3" eb="5">
      <t>セイゾウ</t>
    </rPh>
    <phoneticPr fontId="9"/>
  </si>
  <si>
    <r>
      <rPr>
        <sz val="11"/>
        <rFont val="ＭＳ Ｐ明朝"/>
        <family val="1"/>
        <charset val="128"/>
      </rPr>
      <t>アルミニウム精錬</t>
    </r>
    <rPh sb="6" eb="8">
      <t>セイレン</t>
    </rPh>
    <phoneticPr fontId="9"/>
  </si>
  <si>
    <r>
      <t>PFCs</t>
    </r>
    <r>
      <rPr>
        <sz val="11"/>
        <rFont val="ＭＳ Ｐ明朝"/>
        <family val="1"/>
        <charset val="128"/>
      </rPr>
      <t>製造時の漏出</t>
    </r>
    <rPh sb="4" eb="6">
      <t>セイゾウ</t>
    </rPh>
    <rPh sb="6" eb="7">
      <t>ジ</t>
    </rPh>
    <rPh sb="8" eb="10">
      <t>ロウシュツ</t>
    </rPh>
    <phoneticPr fontId="11"/>
  </si>
  <si>
    <r>
      <rPr>
        <sz val="11"/>
        <rFont val="ＭＳ Ｐ明朝"/>
        <family val="1"/>
        <charset val="128"/>
      </rPr>
      <t>溶剤</t>
    </r>
    <rPh sb="0" eb="2">
      <t>ヨウザイ</t>
    </rPh>
    <phoneticPr fontId="9"/>
  </si>
  <si>
    <r>
      <rPr>
        <sz val="11"/>
        <rFont val="ＭＳ Ｐ明朝"/>
        <family val="1"/>
        <charset val="128"/>
      </rPr>
      <t>半導体製造</t>
    </r>
    <rPh sb="0" eb="3">
      <t>ハンドウタイ</t>
    </rPh>
    <rPh sb="3" eb="5">
      <t>セイゾウ</t>
    </rPh>
    <phoneticPr fontId="11"/>
  </si>
  <si>
    <r>
      <rPr>
        <sz val="11"/>
        <rFont val="ＭＳ Ｐ明朝"/>
        <family val="1"/>
        <charset val="128"/>
      </rPr>
      <t>その他</t>
    </r>
    <rPh sb="2" eb="3">
      <t>タ</t>
    </rPh>
    <phoneticPr fontId="9"/>
  </si>
  <si>
    <r>
      <rPr>
        <sz val="11"/>
        <rFont val="ＭＳ Ｐ明朝"/>
        <family val="1"/>
        <charset val="128"/>
      </rPr>
      <t>マグネシウム等鋳造</t>
    </r>
    <rPh sb="6" eb="7">
      <t>トウ</t>
    </rPh>
    <rPh sb="7" eb="9">
      <t>チュウゾウ</t>
    </rPh>
    <phoneticPr fontId="9"/>
  </si>
  <si>
    <r>
      <rPr>
        <sz val="11"/>
        <rFont val="ＭＳ Ｐ明朝"/>
        <family val="1"/>
        <charset val="128"/>
      </rPr>
      <t>半導体製造</t>
    </r>
    <rPh sb="0" eb="3">
      <t>ハンドウタイ</t>
    </rPh>
    <rPh sb="3" eb="5">
      <t>セイゾウ</t>
    </rPh>
    <phoneticPr fontId="9"/>
  </si>
  <si>
    <r>
      <rPr>
        <sz val="11"/>
        <rFont val="ＭＳ 明朝"/>
        <family val="1"/>
        <charset val="128"/>
      </rPr>
      <t>電気絶縁ガス使用機器</t>
    </r>
    <rPh sb="0" eb="2">
      <t>デンキ</t>
    </rPh>
    <rPh sb="2" eb="4">
      <t>ゼツエン</t>
    </rPh>
    <rPh sb="6" eb="8">
      <t>シヨウ</t>
    </rPh>
    <rPh sb="8" eb="10">
      <t>キキ</t>
    </rPh>
    <phoneticPr fontId="9"/>
  </si>
  <si>
    <r>
      <t xml:space="preserve">F-gas </t>
    </r>
    <r>
      <rPr>
        <sz val="11"/>
        <rFont val="ＭＳ Ｐ明朝"/>
        <family val="1"/>
        <charset val="128"/>
      </rPr>
      <t>合計</t>
    </r>
    <phoneticPr fontId="9"/>
  </si>
  <si>
    <r>
      <t>家庭におけるCO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排出量（世帯あたり）</t>
    </r>
    <phoneticPr fontId="9"/>
  </si>
  <si>
    <t>■用途別排出割合</t>
    <rPh sb="5" eb="6">
      <t>シュツ</t>
    </rPh>
    <phoneticPr fontId="14"/>
  </si>
  <si>
    <r>
      <rPr>
        <sz val="11"/>
        <rFont val="ＭＳ Ｐゴシック"/>
        <family val="3"/>
        <charset val="128"/>
      </rPr>
      <t>■世帯数　</t>
    </r>
    <r>
      <rPr>
        <sz val="11"/>
        <rFont val="Century"/>
        <family val="1"/>
      </rPr>
      <t>[</t>
    </r>
    <r>
      <rPr>
        <sz val="11"/>
        <rFont val="ＭＳ Ｐゴシック"/>
        <family val="3"/>
        <charset val="128"/>
      </rPr>
      <t>千世帯</t>
    </r>
    <r>
      <rPr>
        <sz val="11"/>
        <rFont val="Century"/>
        <family val="1"/>
      </rPr>
      <t>]</t>
    </r>
    <rPh sb="1" eb="4">
      <t>セタイスウ</t>
    </rPh>
    <phoneticPr fontId="9"/>
  </si>
  <si>
    <r>
      <rPr>
        <sz val="11"/>
        <rFont val="ＭＳ Ｐ明朝"/>
        <family val="1"/>
        <charset val="128"/>
      </rPr>
      <t>動力他</t>
    </r>
    <r>
      <rPr>
        <vertAlign val="superscript"/>
        <sz val="11"/>
        <rFont val="Century"/>
        <family val="1"/>
      </rPr>
      <t>1)</t>
    </r>
    <phoneticPr fontId="9"/>
  </si>
  <si>
    <r>
      <rPr>
        <sz val="11"/>
        <rFont val="ＭＳ Ｐ明朝"/>
        <family val="1"/>
        <charset val="128"/>
      </rPr>
      <t>動力他</t>
    </r>
    <phoneticPr fontId="9"/>
  </si>
  <si>
    <r>
      <rPr>
        <sz val="11"/>
        <rFont val="ＭＳ Ｐゴシック"/>
        <family val="3"/>
        <charset val="128"/>
      </rPr>
      <t>■燃料種別割合</t>
    </r>
    <rPh sb="1" eb="3">
      <t>ネンリョウ</t>
    </rPh>
    <rPh sb="3" eb="5">
      <t>シュベツ</t>
    </rPh>
    <rPh sb="5" eb="7">
      <t>ワリアイ</t>
    </rPh>
    <phoneticPr fontId="14"/>
  </si>
  <si>
    <r>
      <rPr>
        <sz val="11"/>
        <rFont val="ＭＳ Ｐゴシック"/>
        <family val="3"/>
        <charset val="128"/>
      </rPr>
      <t>■用途別排出割合</t>
    </r>
    <rPh sb="5" eb="6">
      <t>シュツ</t>
    </rPh>
    <phoneticPr fontId="14"/>
  </si>
  <si>
    <r>
      <rPr>
        <sz val="11"/>
        <rFont val="ＭＳ Ｐゴシック"/>
        <family val="3"/>
        <charset val="128"/>
      </rPr>
      <t>■用途別排出量　</t>
    </r>
    <r>
      <rPr>
        <sz val="11"/>
        <rFont val="Century"/>
        <family val="1"/>
      </rPr>
      <t>[kg-CO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/</t>
    </r>
    <r>
      <rPr>
        <sz val="11"/>
        <rFont val="ＭＳ Ｐゴシック"/>
        <family val="3"/>
        <charset val="128"/>
      </rPr>
      <t>世帯</t>
    </r>
    <r>
      <rPr>
        <sz val="11"/>
        <rFont val="Century"/>
        <family val="1"/>
      </rPr>
      <t>]</t>
    </r>
    <phoneticPr fontId="9"/>
  </si>
  <si>
    <r>
      <rPr>
        <sz val="11"/>
        <rFont val="ＭＳ Ｐゴシック"/>
        <family val="3"/>
        <charset val="128"/>
      </rPr>
      <t>■燃料種別内訳　</t>
    </r>
    <r>
      <rPr>
        <sz val="11"/>
        <rFont val="Century"/>
        <family val="1"/>
      </rPr>
      <t>[kg-CO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/</t>
    </r>
    <r>
      <rPr>
        <sz val="11"/>
        <rFont val="ＭＳ Ｐゴシック"/>
        <family val="3"/>
        <charset val="128"/>
      </rPr>
      <t>世帯</t>
    </r>
    <r>
      <rPr>
        <sz val="11"/>
        <rFont val="Century"/>
        <family val="1"/>
      </rPr>
      <t>]</t>
    </r>
    <rPh sb="1" eb="3">
      <t>ネンリョウ</t>
    </rPh>
    <rPh sb="3" eb="5">
      <t>シュベツ</t>
    </rPh>
    <rPh sb="5" eb="7">
      <t>ウチワケ</t>
    </rPh>
    <phoneticPr fontId="14"/>
  </si>
  <si>
    <r>
      <t>家庭におけるCO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排出量（一人あたり）</t>
    </r>
    <phoneticPr fontId="9"/>
  </si>
  <si>
    <r>
      <rPr>
        <sz val="11"/>
        <rFont val="ＭＳ Ｐゴシック"/>
        <family val="3"/>
        <charset val="128"/>
      </rPr>
      <t>■人口　</t>
    </r>
    <r>
      <rPr>
        <sz val="11"/>
        <rFont val="Century"/>
        <family val="1"/>
      </rPr>
      <t>[</t>
    </r>
    <r>
      <rPr>
        <sz val="11"/>
        <rFont val="ＭＳ Ｐゴシック"/>
        <family val="3"/>
        <charset val="128"/>
      </rPr>
      <t>千人</t>
    </r>
    <r>
      <rPr>
        <sz val="11"/>
        <rFont val="Century"/>
        <family val="1"/>
      </rPr>
      <t>]</t>
    </r>
    <rPh sb="1" eb="3">
      <t>ジンコウ</t>
    </rPh>
    <rPh sb="6" eb="7">
      <t>ニン</t>
    </rPh>
    <phoneticPr fontId="9"/>
  </si>
  <si>
    <r>
      <rPr>
        <sz val="11"/>
        <rFont val="ＭＳ Ｐゴシック"/>
        <family val="3"/>
        <charset val="128"/>
      </rPr>
      <t>■燃料種別内訳　</t>
    </r>
    <r>
      <rPr>
        <sz val="11"/>
        <rFont val="Century"/>
        <family val="1"/>
      </rPr>
      <t>[kg-CO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/</t>
    </r>
    <r>
      <rPr>
        <sz val="11"/>
        <rFont val="ＭＳ Ｐゴシック"/>
        <family val="3"/>
        <charset val="128"/>
      </rPr>
      <t>人</t>
    </r>
    <r>
      <rPr>
        <sz val="11"/>
        <rFont val="Century"/>
        <family val="1"/>
      </rPr>
      <t>]</t>
    </r>
    <rPh sb="1" eb="3">
      <t>ネンリョウ</t>
    </rPh>
    <rPh sb="3" eb="5">
      <t>シュベツ</t>
    </rPh>
    <rPh sb="5" eb="7">
      <t>ウチワケ</t>
    </rPh>
    <phoneticPr fontId="14"/>
  </si>
  <si>
    <r>
      <rPr>
        <sz val="11"/>
        <rFont val="ＭＳ Ｐゴシック"/>
        <family val="3"/>
        <charset val="128"/>
      </rPr>
      <t>■用途別排出量　</t>
    </r>
    <r>
      <rPr>
        <sz val="11"/>
        <rFont val="Century"/>
        <family val="1"/>
      </rPr>
      <t>[kg-CO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/</t>
    </r>
    <r>
      <rPr>
        <sz val="11"/>
        <rFont val="ＭＳ Ｐゴシック"/>
        <family val="3"/>
        <charset val="128"/>
      </rPr>
      <t>人</t>
    </r>
    <r>
      <rPr>
        <sz val="11"/>
        <rFont val="Century"/>
        <family val="1"/>
      </rPr>
      <t>]</t>
    </r>
    <phoneticPr fontId="9"/>
  </si>
  <si>
    <r>
      <rPr>
        <sz val="11"/>
        <rFont val="ＭＳ Ｐ明朝"/>
        <family val="1"/>
        <charset val="128"/>
      </rPr>
      <t>事業用発電及び熱供給</t>
    </r>
    <rPh sb="0" eb="3">
      <t>ジギョウヨウ</t>
    </rPh>
    <rPh sb="3" eb="5">
      <t>ハツデン</t>
    </rPh>
    <rPh sb="5" eb="6">
      <t>オヨ</t>
    </rPh>
    <rPh sb="7" eb="8">
      <t>ネツ</t>
    </rPh>
    <rPh sb="8" eb="10">
      <t>キョウキュウ</t>
    </rPh>
    <phoneticPr fontId="9"/>
  </si>
  <si>
    <r>
      <rPr>
        <sz val="11"/>
        <rFont val="ＭＳ Ｐ明朝"/>
        <family val="1"/>
        <charset val="128"/>
      </rPr>
      <t>廃棄物のエネルギー利用含む</t>
    </r>
    <rPh sb="11" eb="12">
      <t>フク</t>
    </rPh>
    <phoneticPr fontId="9"/>
  </si>
  <si>
    <r>
      <rPr>
        <sz val="11"/>
        <rFont val="ＭＳ Ｐ明朝"/>
        <family val="1"/>
        <charset val="128"/>
      </rPr>
      <t>廃棄物のエネルギー利用含む</t>
    </r>
  </si>
  <si>
    <r>
      <rPr>
        <sz val="11"/>
        <rFont val="ＭＳ Ｐ明朝"/>
        <family val="1"/>
        <charset val="128"/>
      </rPr>
      <t>農林水産業は含まれない</t>
    </r>
    <rPh sb="0" eb="2">
      <t>ノウリン</t>
    </rPh>
    <rPh sb="2" eb="5">
      <t>スイサンギョウ</t>
    </rPh>
    <rPh sb="6" eb="7">
      <t>フク</t>
    </rPh>
    <phoneticPr fontId="9"/>
  </si>
  <si>
    <r>
      <t xml:space="preserve">1.A.4. </t>
    </r>
    <r>
      <rPr>
        <sz val="11"/>
        <rFont val="ＭＳ 明朝"/>
        <family val="1"/>
        <charset val="128"/>
      </rPr>
      <t>その他部門</t>
    </r>
    <r>
      <rPr>
        <sz val="11"/>
        <rFont val="Century"/>
        <family val="1"/>
      </rPr>
      <t xml:space="preserve"> (</t>
    </r>
    <r>
      <rPr>
        <sz val="11"/>
        <rFont val="ＭＳ 明朝"/>
        <family val="1"/>
        <charset val="128"/>
      </rPr>
      <t>民生及び農林水産業</t>
    </r>
    <r>
      <rPr>
        <sz val="11"/>
        <rFont val="Century"/>
        <family val="1"/>
      </rPr>
      <t>)</t>
    </r>
    <rPh sb="9" eb="10">
      <t>タ</t>
    </rPh>
    <rPh sb="10" eb="12">
      <t>ブモン</t>
    </rPh>
    <rPh sb="16" eb="17">
      <t>オヨ</t>
    </rPh>
    <phoneticPr fontId="9"/>
  </si>
  <si>
    <r>
      <rPr>
        <sz val="11"/>
        <rFont val="ＭＳ Ｐ明朝"/>
        <family val="1"/>
        <charset val="128"/>
      </rPr>
      <t>セメント</t>
    </r>
    <phoneticPr fontId="9"/>
  </si>
  <si>
    <r>
      <rPr>
        <sz val="11"/>
        <rFont val="ＭＳ Ｐ明朝"/>
        <family val="1"/>
        <charset val="128"/>
      </rPr>
      <t>生石灰</t>
    </r>
    <phoneticPr fontId="9"/>
  </si>
  <si>
    <r>
      <rPr>
        <sz val="11"/>
        <rFont val="ＭＳ Ｐ明朝"/>
        <family val="1"/>
        <charset val="128"/>
      </rPr>
      <t>アンモニア</t>
    </r>
    <phoneticPr fontId="9"/>
  </si>
  <si>
    <r>
      <rPr>
        <sz val="11"/>
        <rFont val="ＭＳ Ｐ明朝"/>
        <family val="1"/>
        <charset val="128"/>
      </rPr>
      <t>廃棄物のエネルギー利用含まない</t>
    </r>
    <phoneticPr fontId="9"/>
  </si>
  <si>
    <r>
      <rPr>
        <sz val="11"/>
        <rFont val="ＭＳ Ｐ明朝"/>
        <family val="1"/>
        <charset val="128"/>
      </rPr>
      <t>■排出量　</t>
    </r>
    <r>
      <rPr>
        <sz val="11"/>
        <rFont val="Century"/>
        <family val="1"/>
      </rPr>
      <t>[Mt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  <phoneticPr fontId="9"/>
  </si>
  <si>
    <r>
      <rPr>
        <sz val="11"/>
        <rFont val="ＭＳ 明朝"/>
        <family val="1"/>
        <charset val="128"/>
      </rPr>
      <t>■</t>
    </r>
    <r>
      <rPr>
        <sz val="11"/>
        <rFont val="Century"/>
        <family val="1"/>
      </rPr>
      <t>1990</t>
    </r>
    <r>
      <rPr>
        <sz val="11"/>
        <rFont val="ＭＳ 明朝"/>
        <family val="1"/>
        <charset val="128"/>
      </rPr>
      <t>年比</t>
    </r>
    <rPh sb="5" eb="6">
      <t>ネン</t>
    </rPh>
    <rPh sb="6" eb="7">
      <t>ヒ</t>
    </rPh>
    <phoneticPr fontId="9"/>
  </si>
  <si>
    <r>
      <rPr>
        <sz val="11"/>
        <rFont val="ＭＳ 明朝"/>
        <family val="1"/>
        <charset val="128"/>
      </rPr>
      <t>■前年比</t>
    </r>
    <rPh sb="1" eb="2">
      <t>ゼン</t>
    </rPh>
    <rPh sb="2" eb="3">
      <t>ネン</t>
    </rPh>
    <rPh sb="3" eb="4">
      <t>ヒ</t>
    </rPh>
    <phoneticPr fontId="9"/>
  </si>
  <si>
    <r>
      <rPr>
        <sz val="11"/>
        <rFont val="ＭＳ Ｐゴシック"/>
        <family val="3"/>
        <charset val="128"/>
      </rPr>
      <t>一人あたり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ＭＳ Ｐゴシック"/>
        <family val="3"/>
        <charset val="128"/>
      </rPr>
      <t>排出量</t>
    </r>
    <rPh sb="0" eb="2">
      <t>ヒトリ</t>
    </rPh>
    <rPh sb="1" eb="2">
      <t>ニン</t>
    </rPh>
    <rPh sb="9" eb="12">
      <t>ハイシュツリョウ</t>
    </rPh>
    <phoneticPr fontId="9"/>
  </si>
  <si>
    <r>
      <t>GDP</t>
    </r>
    <r>
      <rPr>
        <sz val="11"/>
        <rFont val="ＭＳ Ｐゴシック"/>
        <family val="3"/>
        <charset val="128"/>
      </rPr>
      <t>あたり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ＭＳ Ｐゴシック"/>
        <family val="3"/>
        <charset val="128"/>
      </rPr>
      <t>排出量</t>
    </r>
    <rPh sb="10" eb="12">
      <t>ハイシュツ</t>
    </rPh>
    <rPh sb="12" eb="13">
      <t>リョウ</t>
    </rPh>
    <phoneticPr fontId="9"/>
  </si>
  <si>
    <r>
      <rPr>
        <sz val="11"/>
        <rFont val="ＭＳ Ｐゴシック"/>
        <family val="3"/>
        <charset val="128"/>
      </rPr>
      <t>温室効果ガス排出量</t>
    </r>
    <r>
      <rPr>
        <sz val="11"/>
        <rFont val="Times New Roman"/>
        <family val="1"/>
      </rPr>
      <t/>
    </r>
    <rPh sb="0" eb="2">
      <t>オンシツ</t>
    </rPh>
    <rPh sb="2" eb="4">
      <t>コウカ</t>
    </rPh>
    <rPh sb="6" eb="8">
      <t>ハイシュツ</t>
    </rPh>
    <rPh sb="8" eb="9">
      <t>リョウ</t>
    </rPh>
    <phoneticPr fontId="9"/>
  </si>
  <si>
    <r>
      <t>CO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ＭＳ Ｐゴシック"/>
        <family val="3"/>
        <charset val="128"/>
      </rPr>
      <t>排出量（燃料種別等）</t>
    </r>
    <rPh sb="4" eb="7">
      <t>ハイシュツリョウ</t>
    </rPh>
    <rPh sb="8" eb="10">
      <t>ネンリョウ</t>
    </rPh>
    <rPh sb="10" eb="12">
      <t>シュベツ</t>
    </rPh>
    <rPh sb="12" eb="13">
      <t>トウ</t>
    </rPh>
    <phoneticPr fontId="9"/>
  </si>
  <si>
    <r>
      <t>CH</t>
    </r>
    <r>
      <rPr>
        <vertAlign val="subscript"/>
        <sz val="11"/>
        <rFont val="Times New Roman"/>
        <family val="1"/>
      </rPr>
      <t xml:space="preserve">4 </t>
    </r>
    <r>
      <rPr>
        <sz val="11"/>
        <rFont val="ＭＳ Ｐゴシック"/>
        <family val="3"/>
        <charset val="128"/>
      </rPr>
      <t>排出量</t>
    </r>
    <r>
      <rPr>
        <sz val="11"/>
        <rFont val="ＭＳ Ｐゴシック"/>
        <family val="3"/>
        <charset val="128"/>
      </rPr>
      <t>（簡約表）</t>
    </r>
    <rPh sb="4" eb="7">
      <t>ハイシュツリョウ</t>
    </rPh>
    <rPh sb="8" eb="11">
      <t>カンヤクヒョウ</t>
    </rPh>
    <phoneticPr fontId="9"/>
  </si>
  <si>
    <r>
      <t>CH</t>
    </r>
    <r>
      <rPr>
        <vertAlign val="subscript"/>
        <sz val="11"/>
        <rFont val="Times New Roman"/>
        <family val="1"/>
      </rPr>
      <t xml:space="preserve">4 </t>
    </r>
    <r>
      <rPr>
        <sz val="11"/>
        <rFont val="ＭＳ Ｐゴシック"/>
        <family val="3"/>
        <charset val="128"/>
      </rPr>
      <t>排出量</t>
    </r>
    <r>
      <rPr>
        <sz val="11"/>
        <rFont val="ＭＳ Ｐゴシック"/>
        <family val="3"/>
        <charset val="128"/>
      </rPr>
      <t>（詳細表）</t>
    </r>
    <rPh sb="4" eb="7">
      <t>ハイシュツリョウ</t>
    </rPh>
    <rPh sb="8" eb="10">
      <t>ショウサイ</t>
    </rPh>
    <rPh sb="10" eb="11">
      <t>ヒョウ</t>
    </rPh>
    <phoneticPr fontId="9"/>
  </si>
  <si>
    <r>
      <t>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sz val="11"/>
        <rFont val="ＭＳ Ｐゴシック"/>
        <family val="3"/>
        <charset val="128"/>
      </rPr>
      <t>排出量</t>
    </r>
    <r>
      <rPr>
        <sz val="11"/>
        <rFont val="ＭＳ Ｐゴシック"/>
        <family val="3"/>
        <charset val="128"/>
      </rPr>
      <t>（簡約表）</t>
    </r>
    <rPh sb="3" eb="6">
      <t>ハイシュツリョウ</t>
    </rPh>
    <rPh sb="7" eb="10">
      <t>カンヤクヒョウ</t>
    </rPh>
    <phoneticPr fontId="9"/>
  </si>
  <si>
    <r>
      <t>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sz val="11"/>
        <rFont val="ＭＳ Ｐゴシック"/>
        <family val="3"/>
        <charset val="128"/>
      </rPr>
      <t>排出量</t>
    </r>
    <r>
      <rPr>
        <sz val="11"/>
        <rFont val="ＭＳ Ｐゴシック"/>
        <family val="3"/>
        <charset val="128"/>
      </rPr>
      <t>（詳細表）</t>
    </r>
    <rPh sb="3" eb="6">
      <t>ハイシュツリョウ</t>
    </rPh>
    <rPh sb="7" eb="9">
      <t>ショウサイ</t>
    </rPh>
    <rPh sb="9" eb="10">
      <t>ヒョウ</t>
    </rPh>
    <phoneticPr fontId="9"/>
  </si>
  <si>
    <t>単位／地球温暖化係数／その他注意事項</t>
  </si>
  <si>
    <t>単位／地球温暖化係数／その他注意事項</t>
    <rPh sb="0" eb="2">
      <t>タンイ</t>
    </rPh>
    <rPh sb="3" eb="5">
      <t>チキュウ</t>
    </rPh>
    <rPh sb="5" eb="8">
      <t>オンダンカ</t>
    </rPh>
    <rPh sb="8" eb="10">
      <t>ケイスウ</t>
    </rPh>
    <rPh sb="13" eb="14">
      <t>タ</t>
    </rPh>
    <rPh sb="14" eb="16">
      <t>チュウイ</t>
    </rPh>
    <rPh sb="16" eb="18">
      <t>ジコウ</t>
    </rPh>
    <phoneticPr fontId="9"/>
  </si>
  <si>
    <t>温室効果ガス排出量</t>
    <phoneticPr fontId="8"/>
  </si>
  <si>
    <t>温室効果ガス</t>
  </si>
  <si>
    <t>温室効果ガス</t>
    <rPh sb="0" eb="2">
      <t>オンシツ</t>
    </rPh>
    <rPh sb="2" eb="4">
      <t>コウカ</t>
    </rPh>
    <phoneticPr fontId="8"/>
  </si>
  <si>
    <r>
      <t>GDPあたりCO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</t>
    </r>
    <phoneticPr fontId="9"/>
  </si>
  <si>
    <r>
      <t>SF</t>
    </r>
    <r>
      <rPr>
        <vertAlign val="subscript"/>
        <sz val="11"/>
        <rFont val="Century"/>
        <family val="1"/>
      </rPr>
      <t>6</t>
    </r>
    <phoneticPr fontId="9"/>
  </si>
  <si>
    <r>
      <t>SF</t>
    </r>
    <r>
      <rPr>
        <vertAlign val="subscript"/>
        <sz val="11"/>
        <rFont val="Century"/>
        <family val="1"/>
      </rPr>
      <t xml:space="preserve">6 </t>
    </r>
    <r>
      <rPr>
        <sz val="11"/>
        <rFont val="ＭＳ Ｐ明朝"/>
        <family val="1"/>
        <charset val="128"/>
      </rPr>
      <t>製造時の漏出</t>
    </r>
    <rPh sb="4" eb="6">
      <t>セイゾウ</t>
    </rPh>
    <rPh sb="6" eb="7">
      <t>ジ</t>
    </rPh>
    <rPh sb="8" eb="10">
      <t>ロウシュツ</t>
    </rPh>
    <phoneticPr fontId="9"/>
  </si>
  <si>
    <r>
      <t>N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O排出量（簡約表）</t>
    </r>
    <phoneticPr fontId="9"/>
  </si>
  <si>
    <r>
      <t>N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O排出量（詳細表）</t>
    </r>
    <phoneticPr fontId="9"/>
  </si>
  <si>
    <r>
      <t>CH</t>
    </r>
    <r>
      <rPr>
        <b/>
        <vertAlign val="subscript"/>
        <sz val="16"/>
        <rFont val="ＭＳ Ｐゴシック"/>
        <family val="3"/>
        <charset val="128"/>
      </rPr>
      <t>4</t>
    </r>
    <r>
      <rPr>
        <b/>
        <sz val="16"/>
        <rFont val="ＭＳ Ｐゴシック"/>
        <family val="3"/>
        <charset val="128"/>
      </rPr>
      <t xml:space="preserve"> 排出量（詳細表）</t>
    </r>
    <phoneticPr fontId="9"/>
  </si>
  <si>
    <r>
      <t>CH</t>
    </r>
    <r>
      <rPr>
        <b/>
        <vertAlign val="subscript"/>
        <sz val="16"/>
        <rFont val="ＭＳ Ｐゴシック"/>
        <family val="3"/>
        <charset val="128"/>
      </rPr>
      <t>4</t>
    </r>
    <r>
      <rPr>
        <b/>
        <sz val="16"/>
        <rFont val="ＭＳ Ｐゴシック"/>
        <family val="3"/>
        <charset val="128"/>
      </rPr>
      <t>排出量（簡約表）</t>
    </r>
    <phoneticPr fontId="9"/>
  </si>
  <si>
    <r>
      <rPr>
        <sz val="11"/>
        <rFont val="ＭＳ Ｐゴシック"/>
        <family val="3"/>
        <charset val="128"/>
      </rPr>
      <t>【参考】</t>
    </r>
    <r>
      <rPr>
        <sz val="11"/>
        <rFont val="Times New Roman"/>
        <family val="1"/>
      </rPr>
      <t>UNFCCC</t>
    </r>
    <r>
      <rPr>
        <sz val="11"/>
        <rFont val="ＭＳ Ｐゴシック"/>
        <family val="3"/>
        <charset val="128"/>
      </rPr>
      <t>に提出された共通報告様式（</t>
    </r>
    <r>
      <rPr>
        <sz val="11"/>
        <rFont val="Times New Roman"/>
        <family val="1"/>
      </rPr>
      <t>CRF</t>
    </r>
    <r>
      <rPr>
        <sz val="11"/>
        <rFont val="ＭＳ Ｐゴシック"/>
        <family val="3"/>
        <charset val="128"/>
      </rPr>
      <t>）及び日本国温室効果ガスインベントリ報告書（</t>
    </r>
    <r>
      <rPr>
        <sz val="11"/>
        <rFont val="Times New Roman"/>
        <family val="1"/>
      </rPr>
      <t>NIR</t>
    </r>
    <r>
      <rPr>
        <sz val="11"/>
        <rFont val="ＭＳ Ｐゴシック"/>
        <family val="3"/>
        <charset val="128"/>
      </rPr>
      <t>）に記載されている部門別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ＭＳ Ｐゴシック"/>
        <family val="3"/>
        <charset val="128"/>
      </rPr>
      <t>排出量</t>
    </r>
    <rPh sb="1" eb="3">
      <t>サンコウ</t>
    </rPh>
    <rPh sb="11" eb="13">
      <t>テイシュツ</t>
    </rPh>
    <rPh sb="16" eb="18">
      <t>キョウツウ</t>
    </rPh>
    <rPh sb="18" eb="20">
      <t>ホウコク</t>
    </rPh>
    <rPh sb="20" eb="22">
      <t>ヨウシキ</t>
    </rPh>
    <rPh sb="27" eb="28">
      <t>オヨ</t>
    </rPh>
    <rPh sb="53" eb="55">
      <t>キサイ</t>
    </rPh>
    <phoneticPr fontId="9"/>
  </si>
  <si>
    <t>1 Tg</t>
    <phoneticPr fontId="9"/>
  </si>
  <si>
    <t>1 Gg</t>
    <phoneticPr fontId="9"/>
  </si>
  <si>
    <t>1 Mg</t>
    <phoneticPr fontId="9"/>
  </si>
  <si>
    <t>1 kg</t>
    <phoneticPr fontId="9"/>
  </si>
  <si>
    <r>
      <t>1990, 1995, 2000, 2005, 2010</t>
    </r>
    <r>
      <rPr>
        <sz val="11"/>
        <rFont val="ＭＳ 明朝"/>
        <family val="1"/>
        <charset val="128"/>
      </rPr>
      <t>：国勢調査（</t>
    </r>
    <r>
      <rPr>
        <sz val="11"/>
        <rFont val="Century"/>
        <family val="1"/>
      </rPr>
      <t>10/1</t>
    </r>
    <r>
      <rPr>
        <sz val="11"/>
        <rFont val="ＭＳ 明朝"/>
        <family val="1"/>
        <charset val="128"/>
      </rPr>
      <t>時点人口）上記以外：人口推計年報（</t>
    </r>
    <r>
      <rPr>
        <sz val="11"/>
        <rFont val="Century"/>
        <family val="1"/>
      </rPr>
      <t>10/1</t>
    </r>
    <r>
      <rPr>
        <sz val="11"/>
        <rFont val="ＭＳ 明朝"/>
        <family val="1"/>
        <charset val="128"/>
      </rPr>
      <t>時点人口）</t>
    </r>
    <rPh sb="29" eb="31">
      <t>コクセイ</t>
    </rPh>
    <rPh sb="31" eb="33">
      <t>チョウサ</t>
    </rPh>
    <rPh sb="38" eb="40">
      <t>ジテン</t>
    </rPh>
    <rPh sb="40" eb="42">
      <t>ジンコウ</t>
    </rPh>
    <rPh sb="43" eb="45">
      <t>ジョウキ</t>
    </rPh>
    <rPh sb="45" eb="47">
      <t>イガイ</t>
    </rPh>
    <rPh sb="48" eb="50">
      <t>ジンコウ</t>
    </rPh>
    <rPh sb="50" eb="52">
      <t>スイケイ</t>
    </rPh>
    <rPh sb="52" eb="54">
      <t>ネンポウ</t>
    </rPh>
    <rPh sb="59" eb="61">
      <t>ジテン</t>
    </rPh>
    <rPh sb="61" eb="63">
      <t>ジンコウ</t>
    </rPh>
    <phoneticPr fontId="9"/>
  </si>
  <si>
    <r>
      <rPr>
        <sz val="11"/>
        <rFont val="ＭＳ Ｐ明朝"/>
        <family val="1"/>
        <charset val="128"/>
      </rPr>
      <t>出典：</t>
    </r>
    <r>
      <rPr>
        <sz val="11"/>
        <rFont val="Century"/>
        <family val="1"/>
      </rPr>
      <t>1990, 1995, 2000, 2005, 2010</t>
    </r>
    <r>
      <rPr>
        <sz val="11"/>
        <rFont val="ＭＳ Ｐ明朝"/>
        <family val="1"/>
        <charset val="128"/>
      </rPr>
      <t>：国勢調査（</t>
    </r>
    <r>
      <rPr>
        <sz val="11"/>
        <rFont val="Century"/>
        <family val="1"/>
      </rPr>
      <t>10/1</t>
    </r>
    <r>
      <rPr>
        <sz val="11"/>
        <rFont val="ＭＳ Ｐ明朝"/>
        <family val="1"/>
        <charset val="128"/>
      </rPr>
      <t>時点人口）、それ以外：人口推計年報（</t>
    </r>
    <r>
      <rPr>
        <sz val="11"/>
        <rFont val="Century"/>
        <family val="1"/>
      </rPr>
      <t>10/1</t>
    </r>
    <r>
      <rPr>
        <sz val="11"/>
        <rFont val="ＭＳ Ｐ明朝"/>
        <family val="1"/>
        <charset val="128"/>
      </rPr>
      <t>時点人口）</t>
    </r>
    <rPh sb="0" eb="2">
      <t>シュッテン</t>
    </rPh>
    <rPh sb="49" eb="51">
      <t>イガイ</t>
    </rPh>
    <phoneticPr fontId="9"/>
  </si>
  <si>
    <r>
      <t>HCFC22</t>
    </r>
    <r>
      <rPr>
        <sz val="11"/>
        <rFont val="ＭＳ 明朝"/>
        <family val="1"/>
        <charset val="128"/>
      </rPr>
      <t>製造時の副生</t>
    </r>
    <r>
      <rPr>
        <sz val="11"/>
        <rFont val="Century"/>
        <family val="1"/>
      </rPr>
      <t>HFC23</t>
    </r>
    <rPh sb="6" eb="8">
      <t>セイゾウ</t>
    </rPh>
    <rPh sb="8" eb="9">
      <t>ジ</t>
    </rPh>
    <rPh sb="10" eb="11">
      <t>フク</t>
    </rPh>
    <rPh sb="11" eb="12">
      <t>ナマ</t>
    </rPh>
    <phoneticPr fontId="11"/>
  </si>
  <si>
    <r>
      <rPr>
        <sz val="11"/>
        <rFont val="ＭＳ Ｐゴシック"/>
        <family val="3"/>
        <charset val="128"/>
      </rPr>
      <t>■排出量　</t>
    </r>
    <r>
      <rPr>
        <sz val="11"/>
        <rFont val="Century"/>
        <family val="1"/>
      </rPr>
      <t>[kt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  <phoneticPr fontId="9"/>
  </si>
  <si>
    <r>
      <rPr>
        <sz val="11"/>
        <rFont val="ＭＳ Ｐゴシック"/>
        <family val="3"/>
        <charset val="128"/>
      </rP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Ｐゴシック"/>
        <family val="3"/>
        <charset val="128"/>
      </rPr>
      <t>換算</t>
    </r>
    <r>
      <rPr>
        <sz val="11"/>
        <rFont val="Century"/>
        <family val="1"/>
      </rPr>
      <t xml:space="preserve">) </t>
    </r>
    <r>
      <rPr>
        <sz val="11"/>
        <rFont val="ＭＳ Ｐゴシック"/>
        <family val="3"/>
        <charset val="128"/>
      </rPr>
      <t>　</t>
    </r>
    <r>
      <rPr>
        <sz val="11"/>
        <rFont val="Century"/>
        <family val="1"/>
      </rPr>
      <t>[kt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  <rPh sb="1" eb="3">
      <t>ハイシュツ</t>
    </rPh>
    <rPh sb="3" eb="4">
      <t>リョウ</t>
    </rPh>
    <rPh sb="9" eb="11">
      <t>カンザン</t>
    </rPh>
    <phoneticPr fontId="9"/>
  </si>
  <si>
    <r>
      <rPr>
        <sz val="11"/>
        <rFont val="ＭＳ Ｐゴシック"/>
        <family val="3"/>
        <charset val="128"/>
      </rPr>
      <t>■排出量（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Ｐゴシック"/>
        <family val="3"/>
        <charset val="128"/>
      </rPr>
      <t>換算）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3"/>
        <charset val="128"/>
      </rPr>
      <t>　</t>
    </r>
    <r>
      <rPr>
        <sz val="11"/>
        <rFont val="Century"/>
        <family val="1"/>
      </rPr>
      <t>[kt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  <rPh sb="1" eb="3">
      <t>ハイシュツ</t>
    </rPh>
    <rPh sb="3" eb="4">
      <t>リョウ</t>
    </rPh>
    <rPh sb="9" eb="11">
      <t>カンザン</t>
    </rPh>
    <phoneticPr fontId="9"/>
  </si>
  <si>
    <r>
      <rPr>
        <sz val="11"/>
        <rFont val="ＭＳ Ｐゴシック"/>
        <family val="3"/>
        <charset val="128"/>
      </rPr>
      <t>■排出量　</t>
    </r>
    <r>
      <rPr>
        <sz val="11"/>
        <rFont val="Century"/>
        <family val="1"/>
      </rPr>
      <t>[kt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  <rPh sb="1" eb="3">
      <t>ハイシュツ</t>
    </rPh>
    <rPh sb="3" eb="4">
      <t>リョウ</t>
    </rPh>
    <phoneticPr fontId="9"/>
  </si>
  <si>
    <r>
      <t xml:space="preserve">1.A.1. </t>
    </r>
    <r>
      <rPr>
        <sz val="11"/>
        <rFont val="ＭＳ 明朝"/>
        <family val="1"/>
        <charset val="128"/>
      </rPr>
      <t>エネルギー産業</t>
    </r>
    <rPh sb="12" eb="14">
      <t>サンギョウ</t>
    </rPh>
    <phoneticPr fontId="9"/>
  </si>
  <si>
    <r>
      <t xml:space="preserve">1.A.2. </t>
    </r>
    <r>
      <rPr>
        <sz val="11"/>
        <rFont val="ＭＳ 明朝"/>
        <family val="1"/>
        <charset val="128"/>
      </rPr>
      <t>製造業及び建設業</t>
    </r>
    <rPh sb="7" eb="10">
      <t>セイゾウギョウ</t>
    </rPh>
    <rPh sb="10" eb="11">
      <t>オヨ</t>
    </rPh>
    <rPh sb="12" eb="15">
      <t>ケンセツギョウ</t>
    </rPh>
    <phoneticPr fontId="9"/>
  </si>
  <si>
    <t>エネルギー起源</t>
    <rPh sb="5" eb="7">
      <t>キゲン</t>
    </rPh>
    <phoneticPr fontId="8"/>
  </si>
  <si>
    <t>非エネルギー起源</t>
    <rPh sb="0" eb="1">
      <t>ヒ</t>
    </rPh>
    <rPh sb="6" eb="8">
      <t>キゲン</t>
    </rPh>
    <phoneticPr fontId="8"/>
  </si>
  <si>
    <t>0.1 計量単位</t>
    <rPh sb="4" eb="6">
      <t>ケイリョウ</t>
    </rPh>
    <rPh sb="6" eb="8">
      <t>タンイ</t>
    </rPh>
    <phoneticPr fontId="9"/>
  </si>
  <si>
    <t>16.家庭におけるCO2排出量（世帯あたり）</t>
    <phoneticPr fontId="9"/>
  </si>
  <si>
    <t>17.家庭におけるCO2排出量（一人あたり）</t>
    <phoneticPr fontId="9"/>
  </si>
  <si>
    <r>
      <t xml:space="preserve">1) </t>
    </r>
    <r>
      <rPr>
        <sz val="11"/>
        <rFont val="ＭＳ Ｐゴシック"/>
        <family val="3"/>
        <charset val="128"/>
      </rPr>
      <t>電気を使用し、他の用途に含まれないものが含まれる。例：照明、冷蔵庫、掃除機、テレビなど。</t>
    </r>
    <phoneticPr fontId="9"/>
  </si>
  <si>
    <t>　　発電と熱の生産に伴う排出量を消費量に応じて</t>
    <rPh sb="2" eb="4">
      <t>ハツデン</t>
    </rPh>
    <rPh sb="5" eb="6">
      <t>ネツ</t>
    </rPh>
    <rPh sb="7" eb="9">
      <t>セイサン</t>
    </rPh>
    <rPh sb="10" eb="11">
      <t>トモナ</t>
    </rPh>
    <rPh sb="12" eb="15">
      <t>ハイシュツリョウ</t>
    </rPh>
    <rPh sb="16" eb="19">
      <t>ショウヒリョウ</t>
    </rPh>
    <rPh sb="20" eb="21">
      <t>オウ</t>
    </rPh>
    <phoneticPr fontId="9"/>
  </si>
  <si>
    <r>
      <t>1990-1993</t>
    </r>
    <r>
      <rPr>
        <sz val="11"/>
        <rFont val="ＭＳ Ｐ明朝"/>
        <family val="1"/>
        <charset val="128"/>
      </rPr>
      <t>：内閣府「平成</t>
    </r>
    <r>
      <rPr>
        <sz val="11"/>
        <rFont val="Century"/>
        <family val="1"/>
      </rPr>
      <t>17</t>
    </r>
    <r>
      <rPr>
        <sz val="11"/>
        <rFont val="ＭＳ Ｐ明朝"/>
        <family val="1"/>
        <charset val="128"/>
      </rPr>
      <t>年基準支出系列簡易遡及」</t>
    </r>
    <r>
      <rPr>
        <sz val="11"/>
        <rFont val="Century"/>
        <family val="1"/>
      </rPr>
      <t xml:space="preserve">
1994-</t>
    </r>
    <r>
      <rPr>
        <sz val="11"/>
        <rFont val="ＭＳ Ｐ明朝"/>
        <family val="1"/>
        <charset val="128"/>
      </rPr>
      <t>：内閣府「国民経済計算年報」（確報）</t>
    </r>
    <phoneticPr fontId="9"/>
  </si>
  <si>
    <r>
      <t xml:space="preserve">GDP  </t>
    </r>
    <r>
      <rPr>
        <sz val="11"/>
        <rFont val="ＭＳ Ｐ明朝"/>
        <family val="1"/>
        <charset val="128"/>
      </rPr>
      <t>（支出側、実質：連鎖方式</t>
    </r>
    <r>
      <rPr>
        <sz val="11"/>
        <rFont val="Century"/>
        <family val="1"/>
      </rPr>
      <t>[2005</t>
    </r>
    <r>
      <rPr>
        <sz val="11"/>
        <rFont val="ＭＳ Ｐ明朝"/>
        <family val="1"/>
        <charset val="128"/>
      </rPr>
      <t>年基準</t>
    </r>
    <r>
      <rPr>
        <sz val="11"/>
        <rFont val="Century"/>
        <family val="1"/>
      </rPr>
      <t>]</t>
    </r>
    <r>
      <rPr>
        <sz val="11"/>
        <rFont val="ＭＳ Ｐ明朝"/>
        <family val="1"/>
        <charset val="128"/>
      </rPr>
      <t>）</t>
    </r>
    <phoneticPr fontId="9"/>
  </si>
  <si>
    <r>
      <t>GDP</t>
    </r>
    <r>
      <rPr>
        <sz val="10"/>
        <rFont val="Century"/>
        <family val="1"/>
      </rPr>
      <t/>
    </r>
    <phoneticPr fontId="9"/>
  </si>
  <si>
    <r>
      <rPr>
        <sz val="11"/>
        <color indexed="8"/>
        <rFont val="ＭＳ Ｐゴシック"/>
        <family val="3"/>
        <charset val="128"/>
      </rPr>
      <t>※</t>
    </r>
    <r>
      <rPr>
        <sz val="11"/>
        <color indexed="8"/>
        <rFont val="Century"/>
        <family val="1"/>
      </rPr>
      <t>IPCC</t>
    </r>
    <r>
      <rPr>
        <sz val="11"/>
        <color indexed="8"/>
        <rFont val="ＭＳ Ｐゴシック"/>
        <family val="3"/>
        <charset val="128"/>
      </rPr>
      <t>第四次評価報告書（</t>
    </r>
    <r>
      <rPr>
        <sz val="11"/>
        <color indexed="8"/>
        <rFont val="Century"/>
        <family val="1"/>
      </rPr>
      <t>2007</t>
    </r>
    <r>
      <rPr>
        <sz val="11"/>
        <color indexed="8"/>
        <rFont val="ＭＳ Ｐゴシック"/>
        <family val="3"/>
        <charset val="128"/>
      </rPr>
      <t>）より</t>
    </r>
    <rPh sb="5" eb="6">
      <t>ダイ</t>
    </rPh>
    <rPh sb="6" eb="7">
      <t>ヨン</t>
    </rPh>
    <rPh sb="7" eb="8">
      <t>ジ</t>
    </rPh>
    <rPh sb="8" eb="10">
      <t>ヒョウカ</t>
    </rPh>
    <rPh sb="10" eb="13">
      <t>ホウコクショ</t>
    </rPh>
    <phoneticPr fontId="9"/>
  </si>
  <si>
    <r>
      <t>NF</t>
    </r>
    <r>
      <rPr>
        <vertAlign val="subscript"/>
        <sz val="11"/>
        <color indexed="8"/>
        <rFont val="Century"/>
        <family val="1"/>
      </rPr>
      <t>3</t>
    </r>
    <phoneticPr fontId="9"/>
  </si>
  <si>
    <r>
      <t>1,430</t>
    </r>
    <r>
      <rPr>
        <sz val="11"/>
        <color indexed="8"/>
        <rFont val="ＭＳ Ｐ明朝"/>
        <family val="1"/>
        <charset val="128"/>
      </rPr>
      <t>など</t>
    </r>
    <phoneticPr fontId="9"/>
  </si>
  <si>
    <r>
      <t>7,390</t>
    </r>
    <r>
      <rPr>
        <sz val="11"/>
        <color indexed="8"/>
        <rFont val="ＭＳ Ｐ明朝"/>
        <family val="1"/>
        <charset val="128"/>
      </rPr>
      <t>など</t>
    </r>
    <phoneticPr fontId="9"/>
  </si>
  <si>
    <r>
      <t xml:space="preserve">1,300 </t>
    </r>
    <r>
      <rPr>
        <sz val="11"/>
        <color indexed="8"/>
        <rFont val="ＭＳ Ｐゴシック"/>
        <family val="3"/>
        <charset val="128"/>
      </rPr>
      <t>など</t>
    </r>
    <phoneticPr fontId="9"/>
  </si>
  <si>
    <r>
      <t xml:space="preserve">6,500 </t>
    </r>
    <r>
      <rPr>
        <sz val="11"/>
        <color indexed="8"/>
        <rFont val="ＭＳ Ｐゴシック"/>
        <family val="3"/>
        <charset val="128"/>
      </rPr>
      <t>など</t>
    </r>
    <phoneticPr fontId="9"/>
  </si>
  <si>
    <r>
      <t>HFC-134a</t>
    </r>
    <r>
      <rPr>
        <sz val="11"/>
        <rFont val="ＭＳ Ｐゴシック"/>
        <family val="3"/>
        <charset val="128"/>
      </rPr>
      <t xml:space="preserve">：
</t>
    </r>
    <r>
      <rPr>
        <sz val="11"/>
        <rFont val="Century"/>
        <family val="1"/>
      </rPr>
      <t>1,430</t>
    </r>
    <r>
      <rPr>
        <sz val="11"/>
        <rFont val="ＭＳ Ｐゴシック"/>
        <family val="3"/>
        <charset val="128"/>
      </rPr>
      <t>など</t>
    </r>
    <phoneticPr fontId="8"/>
  </si>
  <si>
    <r>
      <t>PFC-14</t>
    </r>
    <r>
      <rPr>
        <sz val="11"/>
        <rFont val="ＭＳ Ｐゴシック"/>
        <family val="3"/>
        <charset val="128"/>
      </rPr>
      <t xml:space="preserve">：
</t>
    </r>
    <r>
      <rPr>
        <sz val="11"/>
        <rFont val="Century"/>
        <family val="1"/>
      </rPr>
      <t>7,390</t>
    </r>
    <r>
      <rPr>
        <sz val="11"/>
        <rFont val="ＭＳ Ｐゴシック"/>
        <family val="3"/>
        <charset val="128"/>
      </rPr>
      <t>など</t>
    </r>
    <phoneticPr fontId="8"/>
  </si>
  <si>
    <r>
      <rPr>
        <sz val="12"/>
        <rFont val="ＭＳ Ｐ明朝"/>
        <family val="1"/>
        <charset val="128"/>
      </rPr>
      <t>三ふっ化窒素（</t>
    </r>
    <r>
      <rPr>
        <sz val="12"/>
        <rFont val="Times New Roman"/>
        <family val="1"/>
      </rPr>
      <t>NF</t>
    </r>
    <r>
      <rPr>
        <vertAlign val="subscript"/>
        <sz val="12"/>
        <rFont val="Times New Roman"/>
        <family val="1"/>
      </rPr>
      <t>3</t>
    </r>
    <r>
      <rPr>
        <sz val="12"/>
        <rFont val="ＭＳ Ｐ明朝"/>
        <family val="1"/>
        <charset val="128"/>
      </rPr>
      <t>）</t>
    </r>
    <rPh sb="0" eb="1">
      <t>サン</t>
    </rPh>
    <rPh sb="3" eb="4">
      <t>カ</t>
    </rPh>
    <rPh sb="4" eb="6">
      <t>チッソ</t>
    </rPh>
    <phoneticPr fontId="8"/>
  </si>
  <si>
    <t>NF3</t>
    <phoneticPr fontId="8"/>
  </si>
  <si>
    <t>ガラス製品製造</t>
    <rPh sb="3" eb="5">
      <t>セイヒン</t>
    </rPh>
    <rPh sb="5" eb="7">
      <t>セイゾウ</t>
    </rPh>
    <phoneticPr fontId="9"/>
  </si>
  <si>
    <t>非エネルギー製品</t>
    <rPh sb="0" eb="1">
      <t>ヒ</t>
    </rPh>
    <rPh sb="6" eb="8">
      <t>セイヒン</t>
    </rPh>
    <phoneticPr fontId="9"/>
  </si>
  <si>
    <r>
      <t xml:space="preserve">5. </t>
    </r>
    <r>
      <rPr>
        <sz val="11"/>
        <rFont val="ＭＳ 明朝"/>
        <family val="1"/>
        <charset val="128"/>
      </rPr>
      <t>廃棄物</t>
    </r>
    <rPh sb="3" eb="6">
      <t>ハイキブツ</t>
    </rPh>
    <phoneticPr fontId="9"/>
  </si>
  <si>
    <t>石灰施用</t>
    <rPh sb="0" eb="2">
      <t>セッカイ</t>
    </rPh>
    <rPh sb="2" eb="4">
      <t>セヨウ</t>
    </rPh>
    <phoneticPr fontId="9"/>
  </si>
  <si>
    <t>尿素施肥</t>
    <rPh sb="0" eb="2">
      <t>ニョウソ</t>
    </rPh>
    <rPh sb="2" eb="4">
      <t>セヒ</t>
    </rPh>
    <phoneticPr fontId="9"/>
  </si>
  <si>
    <t>エチレン、カーバイドほか</t>
    <phoneticPr fontId="9"/>
  </si>
  <si>
    <t>農業</t>
    <rPh sb="0" eb="2">
      <t>ノウギョウ</t>
    </rPh>
    <phoneticPr fontId="9"/>
  </si>
  <si>
    <r>
      <t xml:space="preserve">3. </t>
    </r>
    <r>
      <rPr>
        <sz val="11"/>
        <rFont val="ＭＳ 明朝"/>
        <family val="1"/>
        <charset val="128"/>
      </rPr>
      <t>農業</t>
    </r>
    <rPh sb="3" eb="5">
      <t>ノウギョウ</t>
    </rPh>
    <phoneticPr fontId="9"/>
  </si>
  <si>
    <r>
      <t xml:space="preserve">3A. </t>
    </r>
    <r>
      <rPr>
        <sz val="11"/>
        <rFont val="ＭＳ 明朝"/>
        <family val="1"/>
        <charset val="128"/>
      </rPr>
      <t>消化管内発酵</t>
    </r>
    <rPh sb="4" eb="6">
      <t>ショウカ</t>
    </rPh>
    <rPh sb="6" eb="8">
      <t>カンナイ</t>
    </rPh>
    <rPh sb="8" eb="10">
      <t>ハッコウ</t>
    </rPh>
    <phoneticPr fontId="9"/>
  </si>
  <si>
    <r>
      <t xml:space="preserve">3B. </t>
    </r>
    <r>
      <rPr>
        <sz val="11"/>
        <rFont val="ＭＳ 明朝"/>
        <family val="1"/>
        <charset val="128"/>
      </rPr>
      <t>家畜排せつ物管理</t>
    </r>
    <rPh sb="4" eb="6">
      <t>カチク</t>
    </rPh>
    <rPh sb="6" eb="7">
      <t>ハイ</t>
    </rPh>
    <rPh sb="9" eb="10">
      <t>ブツ</t>
    </rPh>
    <rPh sb="10" eb="12">
      <t>カンリ</t>
    </rPh>
    <phoneticPr fontId="9"/>
  </si>
  <si>
    <r>
      <t xml:space="preserve">3C. </t>
    </r>
    <r>
      <rPr>
        <sz val="11"/>
        <rFont val="ＭＳ 明朝"/>
        <family val="1"/>
        <charset val="128"/>
      </rPr>
      <t>稲作</t>
    </r>
    <rPh sb="4" eb="6">
      <t>イナサク</t>
    </rPh>
    <phoneticPr fontId="9"/>
  </si>
  <si>
    <r>
      <t xml:space="preserve">3F. </t>
    </r>
    <r>
      <rPr>
        <sz val="11"/>
        <rFont val="ＭＳ 明朝"/>
        <family val="1"/>
        <charset val="128"/>
      </rPr>
      <t>農作物残渣の野焼き</t>
    </r>
    <rPh sb="4" eb="7">
      <t>ノウサクモツ</t>
    </rPh>
    <rPh sb="7" eb="9">
      <t>ザンサ</t>
    </rPh>
    <rPh sb="10" eb="12">
      <t>ノヤ</t>
    </rPh>
    <phoneticPr fontId="9"/>
  </si>
  <si>
    <r>
      <t xml:space="preserve">5C. </t>
    </r>
    <r>
      <rPr>
        <sz val="11"/>
        <rFont val="ＭＳ 明朝"/>
        <family val="1"/>
        <charset val="128"/>
      </rPr>
      <t>廃棄物の焼却</t>
    </r>
    <rPh sb="4" eb="7">
      <t>ハイキブツ</t>
    </rPh>
    <rPh sb="8" eb="10">
      <t>ショウキャク</t>
    </rPh>
    <phoneticPr fontId="9"/>
  </si>
  <si>
    <r>
      <t xml:space="preserve">3D. </t>
    </r>
    <r>
      <rPr>
        <sz val="11"/>
        <rFont val="ＭＳ 明朝"/>
        <family val="1"/>
        <charset val="128"/>
      </rPr>
      <t>農用地の土壌</t>
    </r>
    <rPh sb="4" eb="7">
      <t>ノウヨウチ</t>
    </rPh>
    <rPh sb="8" eb="10">
      <t>ドジョウ</t>
    </rPh>
    <phoneticPr fontId="9"/>
  </si>
  <si>
    <r>
      <t xml:space="preserve">5B. </t>
    </r>
    <r>
      <rPr>
        <sz val="11"/>
        <rFont val="ＭＳ 明朝"/>
        <family val="1"/>
        <charset val="128"/>
      </rPr>
      <t>固形廃棄物の生物処理</t>
    </r>
    <rPh sb="4" eb="6">
      <t>コケイ</t>
    </rPh>
    <rPh sb="6" eb="9">
      <t>ハイキブツ</t>
    </rPh>
    <rPh sb="10" eb="12">
      <t>セイブツ</t>
    </rPh>
    <rPh sb="12" eb="14">
      <t>ショリ</t>
    </rPh>
    <phoneticPr fontId="9"/>
  </si>
  <si>
    <r>
      <t xml:space="preserve">5D. </t>
    </r>
    <r>
      <rPr>
        <sz val="11"/>
        <rFont val="ＭＳ Ｐ明朝"/>
        <family val="1"/>
        <charset val="128"/>
      </rPr>
      <t>排水処理</t>
    </r>
    <rPh sb="4" eb="6">
      <t>ハイスイ</t>
    </rPh>
    <rPh sb="6" eb="8">
      <t>ショリ</t>
    </rPh>
    <phoneticPr fontId="9"/>
  </si>
  <si>
    <t>■1990年比</t>
    <rPh sb="5" eb="7">
      <t>ネンヒ</t>
    </rPh>
    <phoneticPr fontId="9"/>
  </si>
  <si>
    <t>■2005年比</t>
    <rPh sb="5" eb="7">
      <t>ネンヒ</t>
    </rPh>
    <phoneticPr fontId="9"/>
  </si>
  <si>
    <t>冷蔵庫及びエアーコンディショナー</t>
    <rPh sb="0" eb="3">
      <t>レイゾウコ</t>
    </rPh>
    <rPh sb="3" eb="4">
      <t>オヨ</t>
    </rPh>
    <phoneticPr fontId="11"/>
  </si>
  <si>
    <t>溶剤</t>
    <phoneticPr fontId="9"/>
  </si>
  <si>
    <t>発泡剤・断熱材</t>
    <phoneticPr fontId="9"/>
  </si>
  <si>
    <t>NF3</t>
    <phoneticPr fontId="9"/>
  </si>
  <si>
    <t>農林水産業</t>
    <rPh sb="0" eb="2">
      <t>ノウリン</t>
    </rPh>
    <rPh sb="2" eb="5">
      <t>スイサンギョウ</t>
    </rPh>
    <phoneticPr fontId="9"/>
  </si>
  <si>
    <t>鉱業他</t>
    <rPh sb="0" eb="2">
      <t>コウギョウ</t>
    </rPh>
    <rPh sb="2" eb="3">
      <t>タ</t>
    </rPh>
    <phoneticPr fontId="9"/>
  </si>
  <si>
    <t>建設業</t>
    <phoneticPr fontId="9"/>
  </si>
  <si>
    <t>石炭製品製造</t>
  </si>
  <si>
    <t>石油製品製造</t>
  </si>
  <si>
    <t>ガス製造</t>
  </si>
  <si>
    <t>事業用発電</t>
  </si>
  <si>
    <t>地域熱供給</t>
  </si>
  <si>
    <t>農林水産鉱建設業</t>
  </si>
  <si>
    <t>製造業</t>
    <rPh sb="0" eb="3">
      <t>セイゾウギョウ</t>
    </rPh>
    <phoneticPr fontId="9"/>
  </si>
  <si>
    <t>食品飲料製造業</t>
  </si>
  <si>
    <t>繊維工業</t>
  </si>
  <si>
    <t>木製品･家具他工業</t>
  </si>
  <si>
    <t>パルプ･紙･紙加工品製造業</t>
  </si>
  <si>
    <t>印刷･同関連業</t>
    <rPh sb="0" eb="2">
      <t>インサツ</t>
    </rPh>
    <rPh sb="3" eb="4">
      <t>ドウ</t>
    </rPh>
    <rPh sb="4" eb="6">
      <t>カンレン</t>
    </rPh>
    <rPh sb="6" eb="7">
      <t>ギョウ</t>
    </rPh>
    <phoneticPr fontId="0"/>
  </si>
  <si>
    <t>化学工業(含石油石炭製品)</t>
    <rPh sb="0" eb="2">
      <t>カガク</t>
    </rPh>
    <rPh sb="2" eb="4">
      <t>コウギョウ</t>
    </rPh>
    <rPh sb="5" eb="6">
      <t>フク</t>
    </rPh>
    <rPh sb="6" eb="8">
      <t>セキユ</t>
    </rPh>
    <rPh sb="8" eb="10">
      <t>セキタン</t>
    </rPh>
    <rPh sb="10" eb="12">
      <t>セイヒン</t>
    </rPh>
    <phoneticPr fontId="0"/>
  </si>
  <si>
    <t>プラスチック･ゴム･皮革製品製造業</t>
    <rPh sb="10" eb="12">
      <t>ヒカク</t>
    </rPh>
    <rPh sb="12" eb="14">
      <t>セイヒン</t>
    </rPh>
    <rPh sb="14" eb="17">
      <t>セイゾウギョウ</t>
    </rPh>
    <phoneticPr fontId="0"/>
  </si>
  <si>
    <t>窯業･土石製品製造業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0"/>
  </si>
  <si>
    <t>鉄鋼･非鉄･金属製品製造業</t>
    <rPh sb="0" eb="2">
      <t>テッコウ</t>
    </rPh>
    <rPh sb="3" eb="5">
      <t>ヒテツ</t>
    </rPh>
    <rPh sb="6" eb="8">
      <t>キンゾク</t>
    </rPh>
    <rPh sb="8" eb="10">
      <t>セイヒン</t>
    </rPh>
    <rPh sb="10" eb="13">
      <t>セイゾウギョウ</t>
    </rPh>
    <phoneticPr fontId="0"/>
  </si>
  <si>
    <t>機械製造業</t>
    <rPh sb="0" eb="2">
      <t>キカイ</t>
    </rPh>
    <phoneticPr fontId="0"/>
  </si>
  <si>
    <t>他製造業</t>
    <rPh sb="0" eb="1">
      <t>ホカ</t>
    </rPh>
    <rPh sb="1" eb="4">
      <t>セイゾウギョウ</t>
    </rPh>
    <phoneticPr fontId="0"/>
  </si>
  <si>
    <t>製造業(大規模･指定業種)重複補正</t>
    <rPh sb="4" eb="7">
      <t>ダイキボ</t>
    </rPh>
    <rPh sb="8" eb="10">
      <t>シテイ</t>
    </rPh>
    <rPh sb="10" eb="12">
      <t>ギョウシュ</t>
    </rPh>
    <rPh sb="13" eb="15">
      <t>ジュウフク</t>
    </rPh>
    <rPh sb="15" eb="17">
      <t>ホセイ</t>
    </rPh>
    <phoneticPr fontId="0"/>
  </si>
  <si>
    <t>業務他(第三次産業)</t>
  </si>
  <si>
    <t>電気ガス熱供給水道業</t>
  </si>
  <si>
    <t>情報通信業</t>
  </si>
  <si>
    <t>運輸業･郵便業</t>
  </si>
  <si>
    <t>卸売業･小売業</t>
  </si>
  <si>
    <t>金融業･保険業</t>
  </si>
  <si>
    <t>不動産業･物品賃貸業</t>
  </si>
  <si>
    <t>学術研究･専門･技術サービス業</t>
  </si>
  <si>
    <t>宿泊業･飲食サービス業</t>
  </si>
  <si>
    <t>生活関連サービス業･娯楽業</t>
  </si>
  <si>
    <t>教育･学習支援業</t>
  </si>
  <si>
    <t>医療･福祉</t>
  </si>
  <si>
    <t>複合サービス事業</t>
  </si>
  <si>
    <t>他サービス業</t>
  </si>
  <si>
    <t>公務</t>
  </si>
  <si>
    <t>分類不能･内訳推計誤差</t>
  </si>
  <si>
    <t>家庭</t>
  </si>
  <si>
    <t>運輸</t>
  </si>
  <si>
    <t>産業</t>
    <rPh sb="0" eb="2">
      <t>サンギョウ</t>
    </rPh>
    <phoneticPr fontId="9"/>
  </si>
  <si>
    <t>エネルギー転換部門</t>
  </si>
  <si>
    <t>廃棄物</t>
    <rPh sb="0" eb="3">
      <t>ハイキブツ</t>
    </rPh>
    <phoneticPr fontId="9"/>
  </si>
  <si>
    <t>工業プロセス</t>
    <rPh sb="0" eb="2">
      <t>コウギョウ</t>
    </rPh>
    <phoneticPr fontId="9"/>
  </si>
  <si>
    <t>燃料の燃焼</t>
    <rPh sb="0" eb="2">
      <t>ネンリョウ</t>
    </rPh>
    <rPh sb="3" eb="5">
      <t>ネンショウ</t>
    </rPh>
    <phoneticPr fontId="9"/>
  </si>
  <si>
    <t>その他（燃料からの漏出他）</t>
    <rPh sb="2" eb="3">
      <t>タ</t>
    </rPh>
    <rPh sb="4" eb="6">
      <t>ネンリョウ</t>
    </rPh>
    <rPh sb="9" eb="11">
      <t>ロウシュツ</t>
    </rPh>
    <rPh sb="11" eb="12">
      <t>タ</t>
    </rPh>
    <phoneticPr fontId="9"/>
  </si>
  <si>
    <r>
      <rPr>
        <sz val="11"/>
        <color indexed="8"/>
        <rFont val="ＭＳ Ｐゴシック"/>
        <family val="3"/>
        <charset val="128"/>
      </rPr>
      <t>■地球温暖化係数（</t>
    </r>
    <r>
      <rPr>
        <sz val="11"/>
        <color indexed="8"/>
        <rFont val="Century"/>
        <family val="1"/>
      </rPr>
      <t>GWP)</t>
    </r>
    <r>
      <rPr>
        <sz val="11"/>
        <color indexed="8"/>
        <rFont val="ＭＳ Ｐゴシック"/>
        <family val="3"/>
        <charset val="128"/>
      </rPr>
      <t>：時間枠＝</t>
    </r>
    <r>
      <rPr>
        <sz val="11"/>
        <color indexed="8"/>
        <rFont val="Century"/>
        <family val="1"/>
      </rPr>
      <t>100</t>
    </r>
    <r>
      <rPr>
        <sz val="11"/>
        <color indexed="8"/>
        <rFont val="ＭＳ Ｐゴシック"/>
        <family val="3"/>
        <charset val="128"/>
      </rPr>
      <t>年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ゴシック"/>
        <family val="3"/>
        <charset val="128"/>
      </rPr>
      <t>　</t>
    </r>
    <r>
      <rPr>
        <sz val="11"/>
        <color indexed="8"/>
        <rFont val="Century"/>
        <family val="1"/>
      </rPr>
      <t>2014</t>
    </r>
    <r>
      <rPr>
        <sz val="11"/>
        <color indexed="8"/>
        <rFont val="ＭＳ Ｐゴシック"/>
        <family val="3"/>
        <charset val="128"/>
      </rPr>
      <t>年速報値より</t>
    </r>
    <r>
      <rPr>
        <sz val="11"/>
        <color indexed="8"/>
        <rFont val="Century"/>
        <family val="1"/>
      </rPr>
      <t>IPCC</t>
    </r>
    <r>
      <rPr>
        <sz val="11"/>
        <color indexed="8"/>
        <rFont val="ＭＳ Ｐゴシック"/>
        <family val="3"/>
        <charset val="128"/>
      </rPr>
      <t>第四次評価報告書の値を使用</t>
    </r>
    <rPh sb="1" eb="3">
      <t>チキュウ</t>
    </rPh>
    <rPh sb="3" eb="6">
      <t>オンダンカ</t>
    </rPh>
    <rPh sb="6" eb="8">
      <t>ケイスウ</t>
    </rPh>
    <rPh sb="14" eb="17">
      <t>ジカンワク</t>
    </rPh>
    <rPh sb="21" eb="22">
      <t>ネン</t>
    </rPh>
    <rPh sb="28" eb="29">
      <t>ネン</t>
    </rPh>
    <rPh sb="29" eb="32">
      <t>ソクホウチ</t>
    </rPh>
    <rPh sb="38" eb="39">
      <t>ダイ</t>
    </rPh>
    <rPh sb="39" eb="41">
      <t>ヨジ</t>
    </rPh>
    <rPh sb="41" eb="43">
      <t>ヒョウカ</t>
    </rPh>
    <rPh sb="43" eb="46">
      <t>ホウコクショ</t>
    </rPh>
    <rPh sb="47" eb="48">
      <t>アタイ</t>
    </rPh>
    <rPh sb="49" eb="51">
      <t>シヨウ</t>
    </rPh>
    <phoneticPr fontId="9"/>
  </si>
  <si>
    <r>
      <t>2005年度の部門別CO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排出量のシェア</t>
    </r>
    <phoneticPr fontId="9"/>
  </si>
  <si>
    <t>農業・その他</t>
    <rPh sb="0" eb="2">
      <t>ノウギョウ</t>
    </rPh>
    <rPh sb="5" eb="6">
      <t>タ</t>
    </rPh>
    <phoneticPr fontId="9"/>
  </si>
  <si>
    <t>農業・その他部門</t>
    <rPh sb="0" eb="2">
      <t>ノウギョウ</t>
    </rPh>
    <rPh sb="5" eb="6">
      <t>タ</t>
    </rPh>
    <rPh sb="6" eb="8">
      <t>ブモン</t>
    </rPh>
    <phoneticPr fontId="9"/>
  </si>
  <si>
    <r>
      <t>1990年度の部門別CO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排出量のシェア</t>
    </r>
    <phoneticPr fontId="9"/>
  </si>
  <si>
    <t>7.CO2-fuel</t>
    <phoneticPr fontId="9"/>
  </si>
  <si>
    <r>
      <rPr>
        <sz val="11"/>
        <rFont val="ＭＳ Ｐ明朝"/>
        <family val="1"/>
        <charset val="128"/>
      </rPr>
      <t>石炭</t>
    </r>
    <rPh sb="0" eb="2">
      <t>セキタン</t>
    </rPh>
    <phoneticPr fontId="8"/>
  </si>
  <si>
    <r>
      <rPr>
        <sz val="11"/>
        <rFont val="ＭＳ Ｐ明朝"/>
        <family val="1"/>
        <charset val="128"/>
      </rPr>
      <t>石炭製品</t>
    </r>
    <rPh sb="0" eb="4">
      <t>セキタンセイヒン</t>
    </rPh>
    <phoneticPr fontId="8"/>
  </si>
  <si>
    <r>
      <rPr>
        <sz val="11"/>
        <rFont val="ＭＳ Ｐ明朝"/>
        <family val="1"/>
        <charset val="128"/>
      </rPr>
      <t>原油</t>
    </r>
    <rPh sb="0" eb="2">
      <t>ゲンユ</t>
    </rPh>
    <phoneticPr fontId="8"/>
  </si>
  <si>
    <r>
      <rPr>
        <sz val="11"/>
        <rFont val="ＭＳ Ｐ明朝"/>
        <family val="1"/>
        <charset val="128"/>
      </rPr>
      <t>石油製品</t>
    </r>
    <rPh sb="0" eb="4">
      <t>セキユセイヒン</t>
    </rPh>
    <phoneticPr fontId="8"/>
  </si>
  <si>
    <r>
      <rPr>
        <sz val="11"/>
        <rFont val="ＭＳ Ｐ明朝"/>
        <family val="1"/>
        <charset val="128"/>
      </rPr>
      <t>天然ガス</t>
    </r>
    <rPh sb="0" eb="2">
      <t>テンネン</t>
    </rPh>
    <phoneticPr fontId="8"/>
  </si>
  <si>
    <r>
      <rPr>
        <sz val="11"/>
        <rFont val="ＭＳ Ｐ明朝"/>
        <family val="1"/>
        <charset val="128"/>
      </rPr>
      <t>都市ガス</t>
    </r>
    <rPh sb="0" eb="2">
      <t>トシ</t>
    </rPh>
    <phoneticPr fontId="8"/>
  </si>
  <si>
    <r>
      <t xml:space="preserve">1B1. </t>
    </r>
    <r>
      <rPr>
        <sz val="11"/>
        <rFont val="ＭＳ 明朝"/>
        <family val="1"/>
        <charset val="128"/>
      </rPr>
      <t>石炭</t>
    </r>
    <phoneticPr fontId="9"/>
  </si>
  <si>
    <r>
      <t xml:space="preserve">1B2. </t>
    </r>
    <r>
      <rPr>
        <sz val="11"/>
        <rFont val="ＭＳ 明朝"/>
        <family val="1"/>
        <charset val="128"/>
      </rPr>
      <t>石油天然ガス等</t>
    </r>
    <rPh sb="5" eb="7">
      <t>セキユ</t>
    </rPh>
    <rPh sb="7" eb="9">
      <t>テンネン</t>
    </rPh>
    <rPh sb="11" eb="12">
      <t>トウ</t>
    </rPh>
    <phoneticPr fontId="9"/>
  </si>
  <si>
    <r>
      <t xml:space="preserve">5A. </t>
    </r>
    <r>
      <rPr>
        <sz val="11"/>
        <rFont val="ＭＳ 明朝"/>
        <family val="1"/>
        <charset val="128"/>
      </rPr>
      <t>廃棄物の埋立</t>
    </r>
    <rPh sb="4" eb="6">
      <t>ハイキ</t>
    </rPh>
    <rPh sb="6" eb="7">
      <t>ブツ</t>
    </rPh>
    <rPh sb="8" eb="10">
      <t>ウメタテ</t>
    </rPh>
    <phoneticPr fontId="9"/>
  </si>
  <si>
    <t>■2005年度比</t>
    <rPh sb="5" eb="7">
      <t>ネンド</t>
    </rPh>
    <rPh sb="7" eb="8">
      <t>ヒ</t>
    </rPh>
    <phoneticPr fontId="9"/>
  </si>
  <si>
    <t>■1990年度比</t>
    <rPh sb="5" eb="7">
      <t>ネンド</t>
    </rPh>
    <rPh sb="7" eb="8">
      <t>ヒ</t>
    </rPh>
    <phoneticPr fontId="9"/>
  </si>
  <si>
    <t>■前年度比</t>
    <rPh sb="1" eb="2">
      <t>ゼン</t>
    </rPh>
    <rPh sb="2" eb="4">
      <t>ネンド</t>
    </rPh>
    <rPh sb="4" eb="5">
      <t>ヒ</t>
    </rPh>
    <phoneticPr fontId="9"/>
  </si>
  <si>
    <t>■2005年度比</t>
    <rPh sb="5" eb="7">
      <t>ネンド</t>
    </rPh>
    <rPh sb="7" eb="8">
      <t>ヒ</t>
    </rPh>
    <phoneticPr fontId="8"/>
  </si>
  <si>
    <t>■1990年度比</t>
    <rPh sb="5" eb="7">
      <t>ネンド</t>
    </rPh>
    <rPh sb="7" eb="8">
      <t>ヒ</t>
    </rPh>
    <phoneticPr fontId="8"/>
  </si>
  <si>
    <t>食料品製造業</t>
    <rPh sb="0" eb="3">
      <t>ショクリョウヒン</t>
    </rPh>
    <rPh sb="3" eb="6">
      <t>セイゾウギョウスイサンスイサンヨウショクギョウ</t>
    </rPh>
    <phoneticPr fontId="0"/>
  </si>
  <si>
    <t>飲料たばこ飼料製造業</t>
    <rPh sb="0" eb="2">
      <t>インリョウ</t>
    </rPh>
    <rPh sb="5" eb="7">
      <t>シリョウ</t>
    </rPh>
    <rPh sb="7" eb="9">
      <t>セイゾウ</t>
    </rPh>
    <rPh sb="9" eb="10">
      <t>ギョウ</t>
    </rPh>
    <phoneticPr fontId="0"/>
  </si>
  <si>
    <t>木材･木製品製造業</t>
    <rPh sb="0" eb="2">
      <t>モクザイ</t>
    </rPh>
    <rPh sb="3" eb="6">
      <t>モクセイヒン</t>
    </rPh>
    <rPh sb="6" eb="9">
      <t>セイゾウギョウ</t>
    </rPh>
    <phoneticPr fontId="0"/>
  </si>
  <si>
    <t>家具･装備品製造業</t>
    <rPh sb="0" eb="2">
      <t>カグ</t>
    </rPh>
    <rPh sb="3" eb="6">
      <t>ソウビヒン</t>
    </rPh>
    <rPh sb="6" eb="9">
      <t>セイゾウギョウ</t>
    </rPh>
    <phoneticPr fontId="0"/>
  </si>
  <si>
    <t>化学工業</t>
    <rPh sb="0" eb="2">
      <t>カガク</t>
    </rPh>
    <rPh sb="2" eb="4">
      <t>コウギョウ</t>
    </rPh>
    <phoneticPr fontId="0"/>
  </si>
  <si>
    <t>石油製品･石炭製品製造業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0"/>
  </si>
  <si>
    <t>プラスチック製品製造業</t>
    <rPh sb="6" eb="8">
      <t>セイヒン</t>
    </rPh>
    <rPh sb="8" eb="11">
      <t>セイゾウギョウスイサンスイサンヨウショクギョウ</t>
    </rPh>
    <phoneticPr fontId="0"/>
  </si>
  <si>
    <t>ゴム製品製造業</t>
    <rPh sb="2" eb="4">
      <t>セイヒン</t>
    </rPh>
    <rPh sb="4" eb="7">
      <t>セイゾウギョウスイサンスイサンヨウショクギョウ</t>
    </rPh>
    <phoneticPr fontId="0"/>
  </si>
  <si>
    <t>なめし革･同製品･毛皮製造業</t>
    <rPh sb="3" eb="4">
      <t>カワ</t>
    </rPh>
    <rPh sb="5" eb="8">
      <t>ドウセイヒン</t>
    </rPh>
    <rPh sb="9" eb="11">
      <t>ケガワ</t>
    </rPh>
    <rPh sb="11" eb="14">
      <t>セイゾウギョウ</t>
    </rPh>
    <phoneticPr fontId="0"/>
  </si>
  <si>
    <t>鉄鋼業</t>
    <rPh sb="0" eb="3">
      <t>テッコウギョウ</t>
    </rPh>
    <phoneticPr fontId="0"/>
  </si>
  <si>
    <t>非鉄金属製造業</t>
    <rPh sb="0" eb="2">
      <t>ヒテツ</t>
    </rPh>
    <rPh sb="2" eb="4">
      <t>キンゾク</t>
    </rPh>
    <rPh sb="4" eb="7">
      <t>セイゾウギョウ</t>
    </rPh>
    <phoneticPr fontId="0"/>
  </si>
  <si>
    <t>金属製品製造業</t>
    <rPh sb="0" eb="2">
      <t>キンゾク</t>
    </rPh>
    <rPh sb="2" eb="4">
      <t>セイヒン</t>
    </rPh>
    <rPh sb="4" eb="7">
      <t>セイゾウギョウ</t>
    </rPh>
    <phoneticPr fontId="0"/>
  </si>
  <si>
    <t>汎用機械器具製造業</t>
    <rPh sb="0" eb="2">
      <t>ハンヨウ</t>
    </rPh>
    <rPh sb="2" eb="4">
      <t>キカイ</t>
    </rPh>
    <rPh sb="4" eb="6">
      <t>キグ</t>
    </rPh>
    <rPh sb="6" eb="9">
      <t>セイゾウギョウ</t>
    </rPh>
    <phoneticPr fontId="0"/>
  </si>
  <si>
    <t>生産機械器具製造業</t>
    <rPh sb="1" eb="3">
      <t>キカイ</t>
    </rPh>
    <rPh sb="3" eb="5">
      <t>キグ</t>
    </rPh>
    <rPh sb="5" eb="8">
      <t>セイゾウギョウ</t>
    </rPh>
    <phoneticPr fontId="0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</si>
  <si>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0"/>
  </si>
  <si>
    <t>電子部品デバイス電子回路製造業</t>
    <rPh sb="0" eb="2">
      <t>デンシ</t>
    </rPh>
    <rPh sb="2" eb="4">
      <t>ブヒン</t>
    </rPh>
    <rPh sb="8" eb="10">
      <t>デンシ</t>
    </rPh>
    <rPh sb="10" eb="12">
      <t>カイロ</t>
    </rPh>
    <rPh sb="12" eb="15">
      <t>セイゾウギョウ</t>
    </rPh>
    <phoneticPr fontId="0"/>
  </si>
  <si>
    <t>電気機械器具製造業</t>
    <rPh sb="1" eb="3">
      <t>キカイ</t>
    </rPh>
    <rPh sb="3" eb="5">
      <t>キグ</t>
    </rPh>
    <rPh sb="5" eb="8">
      <t>セイゾウギョウ</t>
    </rPh>
    <phoneticPr fontId="0"/>
  </si>
  <si>
    <t>情報通信機械器具製造業</t>
    <rPh sb="3" eb="5">
      <t>キカイ</t>
    </rPh>
    <rPh sb="5" eb="7">
      <t>キグ</t>
    </rPh>
    <rPh sb="7" eb="10">
      <t>セイゾウギョウ</t>
    </rPh>
    <phoneticPr fontId="0"/>
  </si>
  <si>
    <t>輸送用機械器具製造業</t>
    <rPh sb="2" eb="4">
      <t>キカイ</t>
    </rPh>
    <rPh sb="4" eb="6">
      <t>キグ</t>
    </rPh>
    <rPh sb="6" eb="9">
      <t>セイゾウギョウ</t>
    </rPh>
    <phoneticPr fontId="0"/>
  </si>
  <si>
    <t>機械製造業他製品</t>
    <rPh sb="0" eb="2">
      <t>キカイ</t>
    </rPh>
    <rPh sb="2" eb="5">
      <t>セイゾウギョウ</t>
    </rPh>
    <rPh sb="5" eb="6">
      <t>ホカ</t>
    </rPh>
    <rPh sb="6" eb="8">
      <t>セイヒン</t>
    </rPh>
    <phoneticPr fontId="0"/>
  </si>
  <si>
    <t>農業</t>
    <rPh sb="0" eb="1">
      <t>ノウ</t>
    </rPh>
    <phoneticPr fontId="0"/>
  </si>
  <si>
    <t>林業</t>
  </si>
  <si>
    <t>漁業</t>
  </si>
  <si>
    <t>水産養殖業</t>
    <rPh sb="1" eb="3">
      <t>スイサンヨウショクギョウ</t>
    </rPh>
    <phoneticPr fontId="0"/>
  </si>
  <si>
    <t>総合工事業</t>
    <rPh sb="1" eb="3">
      <t>ソウゴウコウジギョウ</t>
    </rPh>
    <phoneticPr fontId="0"/>
  </si>
  <si>
    <t>職別工事業</t>
    <rPh sb="1" eb="2">
      <t>ショク</t>
    </rPh>
    <rPh sb="2" eb="3">
      <t>ベツコウジギョウ</t>
    </rPh>
    <phoneticPr fontId="0"/>
  </si>
  <si>
    <t>設備工事業</t>
    <rPh sb="1" eb="3">
      <t>セツビコウジギョウ</t>
    </rPh>
    <phoneticPr fontId="0"/>
  </si>
  <si>
    <t>　　自家用車</t>
    <rPh sb="2" eb="6">
      <t>ジカヨウシャ</t>
    </rPh>
    <phoneticPr fontId="9"/>
  </si>
  <si>
    <t>　　　　家計利用分</t>
    <rPh sb="4" eb="6">
      <t>カケイ</t>
    </rPh>
    <rPh sb="6" eb="8">
      <t>リヨウ</t>
    </rPh>
    <rPh sb="8" eb="9">
      <t>ブン</t>
    </rPh>
    <phoneticPr fontId="9"/>
  </si>
  <si>
    <t>　　　　企業利用寄与</t>
    <phoneticPr fontId="9"/>
  </si>
  <si>
    <t>旅客</t>
    <rPh sb="0" eb="2">
      <t>リョキャク</t>
    </rPh>
    <phoneticPr fontId="9"/>
  </si>
  <si>
    <t>貨物</t>
    <rPh sb="0" eb="2">
      <t>カモツ</t>
    </rPh>
    <phoneticPr fontId="9"/>
  </si>
  <si>
    <t>航空</t>
    <rPh sb="0" eb="2">
      <t>コウクウ</t>
    </rPh>
    <phoneticPr fontId="9"/>
  </si>
  <si>
    <t>　乗用車</t>
    <rPh sb="1" eb="4">
      <t>ジョウヨウシャ</t>
    </rPh>
    <phoneticPr fontId="9"/>
  </si>
  <si>
    <t>　バス</t>
    <phoneticPr fontId="9"/>
  </si>
  <si>
    <t>　営業用</t>
    <phoneticPr fontId="9"/>
  </si>
  <si>
    <t>　自家用</t>
    <phoneticPr fontId="9"/>
  </si>
  <si>
    <t>　　貨物輸送寄与</t>
    <phoneticPr fontId="9"/>
  </si>
  <si>
    <t>　　乗員輸送寄与</t>
    <phoneticPr fontId="9"/>
  </si>
  <si>
    <t>　　自家用</t>
    <phoneticPr fontId="9"/>
  </si>
  <si>
    <t>　　営業用　</t>
    <phoneticPr fontId="9"/>
  </si>
  <si>
    <t>　　営業用/タクシー</t>
    <phoneticPr fontId="9"/>
  </si>
  <si>
    <r>
      <rPr>
        <b/>
        <sz val="11"/>
        <rFont val="ＭＳ 明朝"/>
        <family val="1"/>
        <charset val="128"/>
      </rPr>
      <t>航空機</t>
    </r>
    <rPh sb="0" eb="3">
      <t>コウクウキ</t>
    </rPh>
    <phoneticPr fontId="9"/>
  </si>
  <si>
    <r>
      <rPr>
        <b/>
        <sz val="11"/>
        <rFont val="ＭＳ 明朝"/>
        <family val="1"/>
        <charset val="128"/>
      </rPr>
      <t>船舶</t>
    </r>
    <rPh sb="0" eb="2">
      <t>センパク</t>
    </rPh>
    <phoneticPr fontId="9"/>
  </si>
  <si>
    <r>
      <rPr>
        <b/>
        <sz val="11"/>
        <rFont val="ＭＳ 明朝"/>
        <family val="1"/>
        <charset val="128"/>
      </rPr>
      <t>鉄道</t>
    </r>
    <rPh sb="0" eb="2">
      <t>テツドウ</t>
    </rPh>
    <phoneticPr fontId="9"/>
  </si>
  <si>
    <r>
      <rPr>
        <b/>
        <sz val="11"/>
        <rFont val="ＭＳ Ｐ明朝"/>
        <family val="1"/>
        <charset val="128"/>
      </rPr>
      <t>貨物自動車</t>
    </r>
    <r>
      <rPr>
        <b/>
        <sz val="11"/>
        <rFont val="Century"/>
        <family val="1"/>
      </rPr>
      <t xml:space="preserve">/ </t>
    </r>
    <r>
      <rPr>
        <b/>
        <sz val="11"/>
        <rFont val="ＭＳ Ｐ明朝"/>
        <family val="1"/>
        <charset val="128"/>
      </rPr>
      <t>トラック</t>
    </r>
    <phoneticPr fontId="9"/>
  </si>
  <si>
    <r>
      <rPr>
        <b/>
        <sz val="11"/>
        <rFont val="ＭＳ 明朝"/>
        <family val="1"/>
        <charset val="128"/>
      </rPr>
      <t>自動車</t>
    </r>
    <rPh sb="0" eb="3">
      <t>ジドウシャ</t>
    </rPh>
    <phoneticPr fontId="9"/>
  </si>
  <si>
    <t>地域内訳推計誤差等</t>
    <rPh sb="8" eb="9">
      <t>トウ</t>
    </rPh>
    <phoneticPr fontId="9"/>
  </si>
  <si>
    <r>
      <t>2005</t>
    </r>
    <r>
      <rPr>
        <sz val="11"/>
        <rFont val="ＭＳ Ｐゴシック"/>
        <family val="3"/>
        <charset val="128"/>
      </rPr>
      <t>年度の部門別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ＭＳ Ｐゴシック"/>
        <family val="3"/>
        <charset val="128"/>
      </rPr>
      <t>排出量のシェア</t>
    </r>
    <rPh sb="4" eb="6">
      <t>ネンド</t>
    </rPh>
    <rPh sb="7" eb="9">
      <t>ブモン</t>
    </rPh>
    <rPh sb="9" eb="10">
      <t>ベツ</t>
    </rPh>
    <rPh sb="14" eb="17">
      <t>ハイシュツリョウ</t>
    </rPh>
    <phoneticPr fontId="9"/>
  </si>
  <si>
    <t>9.CO2-Share-2005</t>
    <phoneticPr fontId="9"/>
  </si>
  <si>
    <t>8.CO2-Share-1990</t>
    <phoneticPr fontId="9"/>
  </si>
  <si>
    <r>
      <t>1990</t>
    </r>
    <r>
      <rPr>
        <sz val="11"/>
        <rFont val="ＭＳ Ｐゴシック"/>
        <family val="3"/>
        <charset val="128"/>
      </rPr>
      <t>年度の部門別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ＭＳ Ｐゴシック"/>
        <family val="3"/>
        <charset val="128"/>
      </rPr>
      <t>排出量のシェア</t>
    </r>
    <rPh sb="4" eb="6">
      <t>ネンド</t>
    </rPh>
    <rPh sb="7" eb="9">
      <t>ブモン</t>
    </rPh>
    <rPh sb="9" eb="10">
      <t>ベツ</t>
    </rPh>
    <rPh sb="14" eb="17">
      <t>ハイシュツリョウ</t>
    </rPh>
    <phoneticPr fontId="9"/>
  </si>
  <si>
    <r>
      <rPr>
        <sz val="11"/>
        <rFont val="ＭＳ Ｐゴシック"/>
        <family val="3"/>
        <charset val="128"/>
      </rPr>
      <t>国際バンカー油起源の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ＭＳ Ｐゴシック"/>
        <family val="3"/>
        <charset val="128"/>
      </rPr>
      <t>排出量　【参考値】</t>
    </r>
    <rPh sb="0" eb="2">
      <t>コクサイ</t>
    </rPh>
    <rPh sb="6" eb="9">
      <t>ユキゲン</t>
    </rPh>
    <rPh sb="14" eb="17">
      <t>ハイシュツリョウ</t>
    </rPh>
    <rPh sb="19" eb="21">
      <t>サンコウ</t>
    </rPh>
    <rPh sb="21" eb="22">
      <t>チ</t>
    </rPh>
    <phoneticPr fontId="9"/>
  </si>
  <si>
    <t>紙パルプ</t>
    <rPh sb="0" eb="1">
      <t>カミ</t>
    </rPh>
    <phoneticPr fontId="9"/>
  </si>
  <si>
    <t>食品</t>
    <rPh sb="0" eb="2">
      <t>ショクヒン</t>
    </rPh>
    <phoneticPr fontId="9"/>
  </si>
  <si>
    <t>ガラス製造</t>
    <phoneticPr fontId="9"/>
  </si>
  <si>
    <t>その他石灰石等の使用</t>
    <rPh sb="2" eb="3">
      <t>タ</t>
    </rPh>
    <phoneticPr fontId="9"/>
  </si>
  <si>
    <t>その他石灰石等の使用</t>
    <rPh sb="2" eb="3">
      <t>タ</t>
    </rPh>
    <rPh sb="3" eb="6">
      <t>セッカイセキ</t>
    </rPh>
    <rPh sb="6" eb="7">
      <t>トウ</t>
    </rPh>
    <rPh sb="8" eb="10">
      <t>シヨウ</t>
    </rPh>
    <phoneticPr fontId="9"/>
  </si>
  <si>
    <t>エチレン、カーバイドほか</t>
    <phoneticPr fontId="9"/>
  </si>
  <si>
    <r>
      <t xml:space="preserve">2H </t>
    </r>
    <r>
      <rPr>
        <sz val="11"/>
        <rFont val="ＭＳ 明朝"/>
        <family val="1"/>
        <charset val="128"/>
      </rPr>
      <t>食品・飲料産業</t>
    </r>
    <rPh sb="3" eb="5">
      <t>ショクヒン</t>
    </rPh>
    <rPh sb="6" eb="8">
      <t>インリョウ</t>
    </rPh>
    <rPh sb="8" eb="10">
      <t>サンギョウ</t>
    </rPh>
    <phoneticPr fontId="9"/>
  </si>
  <si>
    <r>
      <t xml:space="preserve">2D </t>
    </r>
    <r>
      <rPr>
        <sz val="11"/>
        <rFont val="ＭＳ 明朝"/>
        <family val="1"/>
        <charset val="128"/>
      </rPr>
      <t>非エネルギー製品</t>
    </r>
    <rPh sb="3" eb="4">
      <t>ヒ</t>
    </rPh>
    <rPh sb="9" eb="11">
      <t>セイヒン</t>
    </rPh>
    <phoneticPr fontId="9"/>
  </si>
  <si>
    <r>
      <t xml:space="preserve">3G </t>
    </r>
    <r>
      <rPr>
        <sz val="11"/>
        <rFont val="ＭＳ Ｐ明朝"/>
        <family val="1"/>
        <charset val="128"/>
      </rPr>
      <t>石灰施用</t>
    </r>
    <rPh sb="3" eb="5">
      <t>セッカイ</t>
    </rPh>
    <rPh sb="5" eb="7">
      <t>セヨウ</t>
    </rPh>
    <phoneticPr fontId="9"/>
  </si>
  <si>
    <r>
      <t xml:space="preserve">3H </t>
    </r>
    <r>
      <rPr>
        <sz val="11"/>
        <rFont val="ＭＳ Ｐ明朝"/>
        <family val="1"/>
        <charset val="128"/>
      </rPr>
      <t>尿素施肥</t>
    </r>
    <rPh sb="3" eb="5">
      <t>ニョウソ</t>
    </rPh>
    <rPh sb="5" eb="7">
      <t>セヒ</t>
    </rPh>
    <phoneticPr fontId="9"/>
  </si>
  <si>
    <r>
      <t xml:space="preserve">5C </t>
    </r>
    <r>
      <rPr>
        <sz val="11"/>
        <rFont val="ＭＳ Ｐ明朝"/>
        <family val="1"/>
        <charset val="128"/>
      </rPr>
      <t>廃棄物の焼却（エネルギー利用を含まない）</t>
    </r>
    <rPh sb="3" eb="6">
      <t>ハイキブツ</t>
    </rPh>
    <rPh sb="7" eb="9">
      <t>ショウキャク</t>
    </rPh>
    <rPh sb="15" eb="17">
      <t>リヨウ</t>
    </rPh>
    <rPh sb="18" eb="19">
      <t>フク</t>
    </rPh>
    <phoneticPr fontId="9"/>
  </si>
  <si>
    <r>
      <t xml:space="preserve">3 </t>
    </r>
    <r>
      <rPr>
        <sz val="11"/>
        <rFont val="ＭＳ 明朝"/>
        <family val="1"/>
        <charset val="128"/>
      </rPr>
      <t>農業</t>
    </r>
    <rPh sb="2" eb="4">
      <t>ノウギョウ</t>
    </rPh>
    <phoneticPr fontId="9"/>
  </si>
  <si>
    <r>
      <t xml:space="preserve">5 </t>
    </r>
    <r>
      <rPr>
        <sz val="11"/>
        <rFont val="ＭＳ 明朝"/>
        <family val="1"/>
        <charset val="128"/>
      </rPr>
      <t>廃棄物</t>
    </r>
    <rPh sb="2" eb="5">
      <t>ハイキブツ</t>
    </rPh>
    <phoneticPr fontId="9"/>
  </si>
  <si>
    <r>
      <t>部門別CO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排出量（電気・熱配分後　[間接排出量]）（詳細表）</t>
    </r>
    <rPh sb="19" eb="21">
      <t>カンセツ</t>
    </rPh>
    <rPh sb="21" eb="23">
      <t>ハイシュツ</t>
    </rPh>
    <rPh sb="23" eb="24">
      <t>リョウ</t>
    </rPh>
    <phoneticPr fontId="9"/>
  </si>
  <si>
    <r>
      <t>部門別CO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排出量（電気・熱配分後　[間接排出量]）（簡約表）</t>
    </r>
    <phoneticPr fontId="9"/>
  </si>
  <si>
    <r>
      <t>部門別CO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排出量（直接排出量　[自家発・産業用蒸気配分後]）（簡約表）</t>
    </r>
    <phoneticPr fontId="9"/>
  </si>
  <si>
    <r>
      <rPr>
        <sz val="11"/>
        <rFont val="ＭＳ Ｐゴシック"/>
        <family val="3"/>
        <charset val="128"/>
      </rPr>
      <t>部門別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ＭＳ Ｐゴシック"/>
        <family val="3"/>
        <charset val="128"/>
      </rPr>
      <t>排出量（直接排出量　</t>
    </r>
    <r>
      <rPr>
        <sz val="11"/>
        <rFont val="Times New Roman"/>
        <family val="1"/>
      </rPr>
      <t>[</t>
    </r>
    <r>
      <rPr>
        <sz val="11"/>
        <rFont val="ＭＳ Ｐゴシック"/>
        <family val="3"/>
        <charset val="128"/>
      </rPr>
      <t>自家発・産業用蒸気配分後</t>
    </r>
    <r>
      <rPr>
        <sz val="11"/>
        <rFont val="Times New Roman"/>
        <family val="1"/>
      </rPr>
      <t>]</t>
    </r>
    <r>
      <rPr>
        <sz val="11"/>
        <rFont val="ＭＳ Ｐゴシック"/>
        <family val="3"/>
        <charset val="128"/>
      </rPr>
      <t>）（簡約表）</t>
    </r>
    <rPh sb="0" eb="3">
      <t>ブモンベツ</t>
    </rPh>
    <rPh sb="7" eb="10">
      <t>ハイシュツリョウ</t>
    </rPh>
    <rPh sb="11" eb="13">
      <t>チョクセツ</t>
    </rPh>
    <rPh sb="13" eb="16">
      <t>ハイシュツリョウ</t>
    </rPh>
    <rPh sb="33" eb="34">
      <t>カン</t>
    </rPh>
    <rPh sb="34" eb="35">
      <t>ヤク</t>
    </rPh>
    <rPh sb="35" eb="36">
      <t>ヒョウ</t>
    </rPh>
    <phoneticPr fontId="9"/>
  </si>
  <si>
    <r>
      <rPr>
        <sz val="11"/>
        <rFont val="ＭＳ Ｐゴシック"/>
        <family val="3"/>
        <charset val="128"/>
      </rPr>
      <t>部門別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  <r>
      <rPr>
        <sz val="11"/>
        <rFont val="ＭＳ Ｐゴシック"/>
        <family val="3"/>
        <charset val="128"/>
      </rPr>
      <t>排出量（</t>
    </r>
    <r>
      <rPr>
        <sz val="11"/>
        <rFont val="ＭＳ Ｐゴシック"/>
        <family val="3"/>
        <charset val="128"/>
      </rPr>
      <t>電気・熱配分後　</t>
    </r>
    <r>
      <rPr>
        <sz val="11"/>
        <rFont val="Times New Roman"/>
        <family val="1"/>
      </rPr>
      <t>[</t>
    </r>
    <r>
      <rPr>
        <sz val="11"/>
        <rFont val="ＭＳ Ｐゴシック"/>
        <family val="3"/>
        <charset val="128"/>
      </rPr>
      <t>間接排出量</t>
    </r>
    <r>
      <rPr>
        <sz val="11"/>
        <rFont val="Times New Roman"/>
        <family val="1"/>
      </rPr>
      <t>]</t>
    </r>
    <r>
      <rPr>
        <sz val="11"/>
        <rFont val="ＭＳ Ｐゴシック"/>
        <family val="3"/>
        <charset val="128"/>
      </rPr>
      <t>）（簡約表）</t>
    </r>
    <rPh sb="11" eb="13">
      <t>デンキ</t>
    </rPh>
    <rPh sb="14" eb="15">
      <t>ネツ</t>
    </rPh>
    <rPh sb="15" eb="17">
      <t>ハイブン</t>
    </rPh>
    <rPh sb="17" eb="18">
      <t>ゴ</t>
    </rPh>
    <rPh sb="28" eb="29">
      <t>カン</t>
    </rPh>
    <rPh sb="29" eb="30">
      <t>ヤク</t>
    </rPh>
    <rPh sb="30" eb="31">
      <t>ヒョウ</t>
    </rPh>
    <phoneticPr fontId="9"/>
  </si>
  <si>
    <r>
      <rPr>
        <sz val="11"/>
        <rFont val="ＭＳ Ｐゴシック"/>
        <family val="3"/>
        <charset val="128"/>
      </rPr>
      <t>部門別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  <r>
      <rPr>
        <sz val="11"/>
        <rFont val="ＭＳ Ｐゴシック"/>
        <family val="3"/>
        <charset val="128"/>
      </rPr>
      <t>排出量（電気・熱配分後　</t>
    </r>
    <r>
      <rPr>
        <sz val="11"/>
        <rFont val="Times New Roman"/>
        <family val="1"/>
      </rPr>
      <t>[</t>
    </r>
    <r>
      <rPr>
        <sz val="11"/>
        <rFont val="ＭＳ Ｐゴシック"/>
        <family val="3"/>
        <charset val="128"/>
      </rPr>
      <t>間接排出量</t>
    </r>
    <r>
      <rPr>
        <sz val="11"/>
        <rFont val="Times New Roman"/>
        <family val="1"/>
      </rPr>
      <t>]</t>
    </r>
    <r>
      <rPr>
        <sz val="11"/>
        <rFont val="ＭＳ Ｐゴシック"/>
        <family val="3"/>
        <charset val="128"/>
      </rPr>
      <t>）（詳細表）</t>
    </r>
    <rPh sb="11" eb="13">
      <t>デンキ</t>
    </rPh>
    <rPh sb="14" eb="15">
      <t>ネツ</t>
    </rPh>
    <rPh sb="15" eb="17">
      <t>ハイブン</t>
    </rPh>
    <rPh sb="17" eb="18">
      <t>ゴ</t>
    </rPh>
    <rPh sb="28" eb="30">
      <t>ショウサイ</t>
    </rPh>
    <rPh sb="30" eb="31">
      <t>ヒョウ</t>
    </rPh>
    <phoneticPr fontId="9"/>
  </si>
  <si>
    <r>
      <rPr>
        <sz val="11"/>
        <rFont val="ＭＳ 明朝"/>
        <family val="1"/>
        <charset val="128"/>
      </rPr>
      <t xml:space="preserve">電気熱配分前（直接排出量）
</t>
    </r>
    <r>
      <rPr>
        <sz val="11"/>
        <rFont val="Times New Roman"/>
        <family val="1"/>
      </rPr>
      <t>[kt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]</t>
    </r>
    <rPh sb="0" eb="2">
      <t>デンキ</t>
    </rPh>
    <rPh sb="2" eb="3">
      <t>ネツ</t>
    </rPh>
    <rPh sb="3" eb="5">
      <t>ハイブン</t>
    </rPh>
    <rPh sb="5" eb="6">
      <t>マエ</t>
    </rPh>
    <rPh sb="7" eb="9">
      <t>チョクセツ</t>
    </rPh>
    <phoneticPr fontId="9"/>
  </si>
  <si>
    <r>
      <rPr>
        <sz val="11"/>
        <rFont val="ＭＳ 明朝"/>
        <family val="1"/>
        <charset val="128"/>
      </rPr>
      <t xml:space="preserve">電気熱配分後（間接排出量）
</t>
    </r>
    <r>
      <rPr>
        <sz val="11"/>
        <rFont val="Times New Roman"/>
        <family val="1"/>
      </rPr>
      <t>[kt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]</t>
    </r>
    <rPh sb="5" eb="6">
      <t>ゴ</t>
    </rPh>
    <rPh sb="7" eb="9">
      <t>カンセツ</t>
    </rPh>
    <phoneticPr fontId="9"/>
  </si>
  <si>
    <t>電気熱
配分前
シェア</t>
    <phoneticPr fontId="9"/>
  </si>
  <si>
    <t>電気熱
配分後
シェア</t>
    <rPh sb="6" eb="7">
      <t>ゴ</t>
    </rPh>
    <phoneticPr fontId="9"/>
  </si>
  <si>
    <t>注：電気熱配分後の排出量（間接排出量）</t>
    <rPh sb="0" eb="1">
      <t>チュウ</t>
    </rPh>
    <rPh sb="2" eb="4">
      <t>デンキ</t>
    </rPh>
    <rPh sb="4" eb="5">
      <t>ネツ</t>
    </rPh>
    <rPh sb="5" eb="7">
      <t>ハイブン</t>
    </rPh>
    <rPh sb="7" eb="8">
      <t>ゴ</t>
    </rPh>
    <rPh sb="9" eb="11">
      <t>ハイシュツ</t>
    </rPh>
    <rPh sb="11" eb="12">
      <t>リョウ</t>
    </rPh>
    <rPh sb="13" eb="17">
      <t>カンセツハイシュツ</t>
    </rPh>
    <rPh sb="17" eb="18">
      <t>リョウ</t>
    </rPh>
    <phoneticPr fontId="9"/>
  </si>
  <si>
    <t>その他</t>
    <rPh sb="2" eb="3">
      <t>タ</t>
    </rPh>
    <phoneticPr fontId="9"/>
  </si>
  <si>
    <t>廃棄物のエネルギー利用含む</t>
  </si>
  <si>
    <t>廃棄物のエネルギー利用含む</t>
    <phoneticPr fontId="9"/>
  </si>
  <si>
    <r>
      <t xml:space="preserve">1A. </t>
    </r>
    <r>
      <rPr>
        <b/>
        <sz val="11"/>
        <rFont val="ＭＳ 明朝"/>
        <family val="1"/>
        <charset val="128"/>
      </rPr>
      <t>燃料の燃焼</t>
    </r>
    <rPh sb="4" eb="6">
      <t>ネンリョウ</t>
    </rPh>
    <rPh sb="7" eb="9">
      <t>ネンショウ</t>
    </rPh>
    <phoneticPr fontId="9"/>
  </si>
  <si>
    <r>
      <t xml:space="preserve">1B. </t>
    </r>
    <r>
      <rPr>
        <b/>
        <sz val="11"/>
        <rFont val="ＭＳ 明朝"/>
        <family val="1"/>
        <charset val="128"/>
      </rPr>
      <t>燃料からの漏出</t>
    </r>
    <rPh sb="4" eb="6">
      <t>ネンリョウ</t>
    </rPh>
    <rPh sb="9" eb="11">
      <t>ロウシュツ</t>
    </rPh>
    <phoneticPr fontId="9"/>
  </si>
  <si>
    <r>
      <t xml:space="preserve">2. </t>
    </r>
    <r>
      <rPr>
        <b/>
        <sz val="11"/>
        <rFont val="ＭＳ 明朝"/>
        <family val="1"/>
        <charset val="128"/>
      </rPr>
      <t>工業プロセス</t>
    </r>
    <rPh sb="3" eb="5">
      <t>コウギョウ</t>
    </rPh>
    <phoneticPr fontId="9"/>
  </si>
  <si>
    <r>
      <t xml:space="preserve">3. </t>
    </r>
    <r>
      <rPr>
        <b/>
        <sz val="11"/>
        <rFont val="ＭＳ 明朝"/>
        <family val="1"/>
        <charset val="128"/>
      </rPr>
      <t>農業</t>
    </r>
    <rPh sb="3" eb="5">
      <t>ノウギョウ</t>
    </rPh>
    <phoneticPr fontId="9"/>
  </si>
  <si>
    <r>
      <t xml:space="preserve">5. </t>
    </r>
    <r>
      <rPr>
        <b/>
        <sz val="11"/>
        <rFont val="ＭＳ 明朝"/>
        <family val="1"/>
        <charset val="128"/>
      </rPr>
      <t>廃棄物</t>
    </r>
    <rPh sb="3" eb="6">
      <t>ハイキブツ</t>
    </rPh>
    <phoneticPr fontId="9"/>
  </si>
  <si>
    <t>一部の潤滑油の利用を含む</t>
    <rPh sb="0" eb="2">
      <t>イチブ</t>
    </rPh>
    <rPh sb="3" eb="6">
      <t>ジュンカツユ</t>
    </rPh>
    <rPh sb="7" eb="9">
      <t>リヨウ</t>
    </rPh>
    <rPh sb="10" eb="11">
      <t>フク</t>
    </rPh>
    <phoneticPr fontId="9"/>
  </si>
  <si>
    <t>一部の潤滑油の利用を含む</t>
    <phoneticPr fontId="9"/>
  </si>
  <si>
    <t>■前年比</t>
    <rPh sb="1" eb="3">
      <t>ゼンネン</t>
    </rPh>
    <phoneticPr fontId="9"/>
  </si>
  <si>
    <r>
      <t xml:space="preserve">4A </t>
    </r>
    <r>
      <rPr>
        <sz val="11"/>
        <rFont val="ＭＳ Ｐ明朝"/>
        <family val="1"/>
        <charset val="128"/>
      </rPr>
      <t>森林</t>
    </r>
    <rPh sb="3" eb="5">
      <t>シンリン</t>
    </rPh>
    <phoneticPr fontId="9"/>
  </si>
  <si>
    <r>
      <t xml:space="preserve">4B </t>
    </r>
    <r>
      <rPr>
        <sz val="11"/>
        <rFont val="ＭＳ Ｐ明朝"/>
        <family val="1"/>
        <charset val="128"/>
      </rPr>
      <t>農地</t>
    </r>
    <rPh sb="3" eb="5">
      <t>ノウチ</t>
    </rPh>
    <phoneticPr fontId="9"/>
  </si>
  <si>
    <r>
      <t xml:space="preserve">4C </t>
    </r>
    <r>
      <rPr>
        <sz val="11"/>
        <rFont val="ＭＳ Ｐ明朝"/>
        <family val="1"/>
        <charset val="128"/>
      </rPr>
      <t>草地</t>
    </r>
    <rPh sb="3" eb="5">
      <t>クサチ</t>
    </rPh>
    <phoneticPr fontId="9"/>
  </si>
  <si>
    <r>
      <t xml:space="preserve">4D </t>
    </r>
    <r>
      <rPr>
        <sz val="11"/>
        <rFont val="ＭＳ Ｐ明朝"/>
        <family val="1"/>
        <charset val="128"/>
      </rPr>
      <t>湿地</t>
    </r>
    <rPh sb="3" eb="5">
      <t>シッチ</t>
    </rPh>
    <phoneticPr fontId="9"/>
  </si>
  <si>
    <r>
      <t xml:space="preserve">4G </t>
    </r>
    <r>
      <rPr>
        <sz val="11"/>
        <rFont val="ＭＳ Ｐ明朝"/>
        <family val="1"/>
        <charset val="128"/>
      </rPr>
      <t>伐採木材製品</t>
    </r>
    <rPh sb="3" eb="5">
      <t>バッサイ</t>
    </rPh>
    <rPh sb="5" eb="7">
      <t>モクザイ</t>
    </rPh>
    <rPh sb="7" eb="9">
      <t>セイヒン</t>
    </rPh>
    <phoneticPr fontId="9"/>
  </si>
  <si>
    <r>
      <t xml:space="preserve">4. </t>
    </r>
    <r>
      <rPr>
        <b/>
        <sz val="11"/>
        <rFont val="ＭＳ 明朝"/>
        <family val="1"/>
        <charset val="128"/>
      </rPr>
      <t>土地利用、土地利用変化および林業（</t>
    </r>
    <r>
      <rPr>
        <b/>
        <sz val="11"/>
        <rFont val="Century"/>
        <family val="1"/>
      </rPr>
      <t>LULUCF</t>
    </r>
    <r>
      <rPr>
        <b/>
        <sz val="11"/>
        <rFont val="ＭＳ 明朝"/>
        <family val="1"/>
        <charset val="128"/>
      </rPr>
      <t>）</t>
    </r>
    <rPh sb="3" eb="5">
      <t>トチ</t>
    </rPh>
    <rPh sb="5" eb="7">
      <t>リヨウ</t>
    </rPh>
    <rPh sb="8" eb="10">
      <t>トチ</t>
    </rPh>
    <rPh sb="10" eb="12">
      <t>リヨウ</t>
    </rPh>
    <rPh sb="12" eb="14">
      <t>ヘンカ</t>
    </rPh>
    <rPh sb="17" eb="19">
      <t>リンギョウ</t>
    </rPh>
    <phoneticPr fontId="9"/>
  </si>
  <si>
    <t>合計(LULUCF含む)</t>
    <rPh sb="0" eb="2">
      <t>ゴウケイ</t>
    </rPh>
    <rPh sb="9" eb="10">
      <t>フク</t>
    </rPh>
    <phoneticPr fontId="9"/>
  </si>
  <si>
    <t>合計(LULUCF含まない)</t>
    <rPh sb="0" eb="2">
      <t>ゴウケイ</t>
    </rPh>
    <rPh sb="9" eb="10">
      <t>フク</t>
    </rPh>
    <phoneticPr fontId="9"/>
  </si>
  <si>
    <r>
      <t>【参考】UNFCCCに提出されたCRF及びNIRに記載されている部門別CO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排出吸収量</t>
    </r>
    <rPh sb="1" eb="3">
      <t>サンコウ</t>
    </rPh>
    <rPh sb="11" eb="13">
      <t>テイシュツ</t>
    </rPh>
    <rPh sb="19" eb="20">
      <t>オヨ</t>
    </rPh>
    <rPh sb="25" eb="27">
      <t>キサイ</t>
    </rPh>
    <rPh sb="32" eb="34">
      <t>ブモン</t>
    </rPh>
    <rPh sb="34" eb="35">
      <t>ベツ</t>
    </rPh>
    <rPh sb="38" eb="40">
      <t>ハイシュツ</t>
    </rPh>
    <rPh sb="40" eb="42">
      <t>キュウシュウ</t>
    </rPh>
    <rPh sb="42" eb="43">
      <t>リョウ</t>
    </rPh>
    <phoneticPr fontId="9"/>
  </si>
  <si>
    <r>
      <rPr>
        <sz val="11"/>
        <color indexed="8"/>
        <rFont val="ＭＳ Ｐゴシック"/>
        <family val="3"/>
        <charset val="128"/>
      </rPr>
      <t>１．特に断りのない限り、各排出量に</t>
    </r>
    <r>
      <rPr>
        <sz val="11"/>
        <color indexed="8"/>
        <rFont val="Century"/>
        <family val="1"/>
      </rPr>
      <t>LULUCF</t>
    </r>
    <r>
      <rPr>
        <sz val="11"/>
        <color indexed="8"/>
        <rFont val="ＭＳ Ｐゴシック"/>
        <family val="3"/>
        <charset val="128"/>
      </rPr>
      <t>（土地利用、土地利用変化及び林業）分野の排出・吸収量は含まれていない。</t>
    </r>
    <rPh sb="2" eb="3">
      <t>トク</t>
    </rPh>
    <rPh sb="4" eb="5">
      <t>コトワ</t>
    </rPh>
    <rPh sb="9" eb="10">
      <t>カギ</t>
    </rPh>
    <rPh sb="12" eb="13">
      <t>カク</t>
    </rPh>
    <rPh sb="13" eb="15">
      <t>ハイシュツ</t>
    </rPh>
    <rPh sb="15" eb="16">
      <t>リョウ</t>
    </rPh>
    <rPh sb="24" eb="26">
      <t>トチ</t>
    </rPh>
    <rPh sb="26" eb="28">
      <t>リヨウ</t>
    </rPh>
    <rPh sb="29" eb="31">
      <t>トチ</t>
    </rPh>
    <rPh sb="31" eb="33">
      <t>リヨウ</t>
    </rPh>
    <rPh sb="33" eb="35">
      <t>ヘンカ</t>
    </rPh>
    <rPh sb="35" eb="36">
      <t>オヨ</t>
    </rPh>
    <rPh sb="37" eb="39">
      <t>リンギョウ</t>
    </rPh>
    <rPh sb="40" eb="42">
      <t>ブンヤ</t>
    </rPh>
    <rPh sb="43" eb="45">
      <t>ハイシュツ</t>
    </rPh>
    <rPh sb="46" eb="48">
      <t>キュウシュウ</t>
    </rPh>
    <rPh sb="48" eb="49">
      <t>リョウ</t>
    </rPh>
    <rPh sb="50" eb="51">
      <t>フク</t>
    </rPh>
    <phoneticPr fontId="9"/>
  </si>
  <si>
    <t>液晶製造</t>
    <rPh sb="0" eb="2">
      <t>エキショウ</t>
    </rPh>
    <rPh sb="2" eb="4">
      <t>セイゾウ</t>
    </rPh>
    <phoneticPr fontId="9"/>
  </si>
  <si>
    <t>粒子加速器等</t>
    <rPh sb="0" eb="2">
      <t>リュウシ</t>
    </rPh>
    <rPh sb="2" eb="5">
      <t>カソクキ</t>
    </rPh>
    <rPh sb="5" eb="6">
      <t>トウ</t>
    </rPh>
    <phoneticPr fontId="9"/>
  </si>
  <si>
    <t>セメント</t>
    <phoneticPr fontId="9"/>
  </si>
  <si>
    <r>
      <t xml:space="preserve">1A1. </t>
    </r>
    <r>
      <rPr>
        <sz val="11"/>
        <rFont val="ＭＳ Ｐ明朝"/>
        <family val="1"/>
        <charset val="128"/>
      </rPr>
      <t>エネルギー転換</t>
    </r>
    <rPh sb="10" eb="12">
      <t>テンカン</t>
    </rPh>
    <phoneticPr fontId="9"/>
  </si>
  <si>
    <r>
      <t xml:space="preserve">1A4. </t>
    </r>
    <r>
      <rPr>
        <sz val="11"/>
        <rFont val="ＭＳ 明朝"/>
        <family val="1"/>
        <charset val="128"/>
      </rPr>
      <t>家庭・業務・農林水産業</t>
    </r>
    <rPh sb="5" eb="7">
      <t>カテイ</t>
    </rPh>
    <rPh sb="8" eb="10">
      <t>ギョウム</t>
    </rPh>
    <rPh sb="11" eb="13">
      <t>ノウリン</t>
    </rPh>
    <rPh sb="13" eb="16">
      <t>スイサンギョウ</t>
    </rPh>
    <phoneticPr fontId="9"/>
  </si>
  <si>
    <r>
      <t>2G.</t>
    </r>
    <r>
      <rPr>
        <sz val="11"/>
        <rFont val="ＭＳ Ｐ明朝"/>
        <family val="1"/>
        <charset val="128"/>
      </rPr>
      <t>その他の製品</t>
    </r>
    <rPh sb="5" eb="6">
      <t>タ</t>
    </rPh>
    <rPh sb="7" eb="9">
      <t>セイヒン</t>
    </rPh>
    <phoneticPr fontId="9"/>
  </si>
  <si>
    <t>排水処理</t>
    <rPh sb="0" eb="2">
      <t>ハイスイ</t>
    </rPh>
    <rPh sb="2" eb="4">
      <t>ショリ</t>
    </rPh>
    <phoneticPr fontId="9"/>
  </si>
  <si>
    <t>固形廃棄物の生物処理</t>
  </si>
  <si>
    <t>燃料の燃焼・漏出</t>
    <rPh sb="0" eb="2">
      <t>ネンリョウ</t>
    </rPh>
    <rPh sb="3" eb="5">
      <t>ネンショウ</t>
    </rPh>
    <rPh sb="6" eb="8">
      <t>ロウシュツ</t>
    </rPh>
    <phoneticPr fontId="11"/>
  </si>
  <si>
    <r>
      <t>NF</t>
    </r>
    <r>
      <rPr>
        <vertAlign val="subscript"/>
        <sz val="11"/>
        <rFont val="Century"/>
        <family val="1"/>
      </rPr>
      <t xml:space="preserve">3 </t>
    </r>
    <r>
      <rPr>
        <sz val="11"/>
        <rFont val="ＭＳ Ｐ明朝"/>
        <family val="1"/>
        <charset val="128"/>
      </rPr>
      <t>製造時の漏出</t>
    </r>
    <rPh sb="4" eb="6">
      <t>セイゾウ</t>
    </rPh>
    <rPh sb="6" eb="7">
      <t>ジ</t>
    </rPh>
    <rPh sb="8" eb="10">
      <t>ロウシュツ</t>
    </rPh>
    <phoneticPr fontId="9"/>
  </si>
  <si>
    <t>京都議定書に基づく吸収源活動の排出・吸収量</t>
    <rPh sb="0" eb="2">
      <t>キョウト</t>
    </rPh>
    <rPh sb="2" eb="5">
      <t>ギテイショ</t>
    </rPh>
    <rPh sb="6" eb="7">
      <t>モト</t>
    </rPh>
    <rPh sb="9" eb="12">
      <t>キュウシュウゲン</t>
    </rPh>
    <rPh sb="12" eb="14">
      <t>カツドウ</t>
    </rPh>
    <rPh sb="15" eb="17">
      <t>ハイシュツ</t>
    </rPh>
    <rPh sb="18" eb="20">
      <t>キュウシュウ</t>
    </rPh>
    <rPh sb="20" eb="21">
      <t>リョウ</t>
    </rPh>
    <phoneticPr fontId="9"/>
  </si>
  <si>
    <t>京都議定書に基づく吸収源活動の排出・吸収量</t>
    <phoneticPr fontId="9"/>
  </si>
  <si>
    <t>18.KP-LULUCF</t>
    <phoneticPr fontId="9"/>
  </si>
  <si>
    <r>
      <rPr>
        <sz val="11"/>
        <rFont val="ＭＳ Ｐ明朝"/>
        <family val="1"/>
        <charset val="128"/>
      </rPr>
      <t>※</t>
    </r>
    <r>
      <rPr>
        <sz val="11"/>
        <rFont val="Times New Roman"/>
        <family val="1"/>
      </rPr>
      <t>1</t>
    </r>
    <r>
      <rPr>
        <sz val="11"/>
        <rFont val="ＭＳ Ｐ明朝"/>
        <family val="1"/>
        <charset val="128"/>
      </rPr>
      <t>：プラスは排出を表し、マイナスは吸収を表す。</t>
    </r>
    <rPh sb="7" eb="9">
      <t>ハイシュツ</t>
    </rPh>
    <rPh sb="10" eb="11">
      <t>アラワ</t>
    </rPh>
    <rPh sb="18" eb="20">
      <t>キュウシュウ</t>
    </rPh>
    <rPh sb="21" eb="22">
      <t>アラワ</t>
    </rPh>
    <phoneticPr fontId="9"/>
  </si>
  <si>
    <r>
      <rPr>
        <sz val="11"/>
        <rFont val="ＭＳ Ｐ明朝"/>
        <family val="1"/>
        <charset val="128"/>
      </rPr>
      <t>※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：電気熱配分前の排出量（直接排出量）をベースに国内公表版から部門が再編されている。</t>
    </r>
    <rPh sb="3" eb="5">
      <t>デンキ</t>
    </rPh>
    <rPh sb="5" eb="6">
      <t>ネツ</t>
    </rPh>
    <rPh sb="6" eb="8">
      <t>ハイブン</t>
    </rPh>
    <rPh sb="8" eb="9">
      <t>マエ</t>
    </rPh>
    <rPh sb="10" eb="12">
      <t>ハイシュツ</t>
    </rPh>
    <rPh sb="12" eb="13">
      <t>リョウ</t>
    </rPh>
    <rPh sb="25" eb="27">
      <t>コクナイ</t>
    </rPh>
    <rPh sb="27" eb="29">
      <t>コウヒョウ</t>
    </rPh>
    <rPh sb="29" eb="30">
      <t>バン</t>
    </rPh>
    <rPh sb="32" eb="34">
      <t>ブモン</t>
    </rPh>
    <rPh sb="35" eb="37">
      <t>サイヘン</t>
    </rPh>
    <phoneticPr fontId="9"/>
  </si>
  <si>
    <r>
      <rPr>
        <sz val="11"/>
        <rFont val="ＭＳ Ｐ明朝"/>
        <family val="1"/>
        <charset val="128"/>
      </rPr>
      <t>※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：「廃棄物のエネルギー利用」は「</t>
    </r>
    <r>
      <rPr>
        <sz val="11"/>
        <rFont val="Times New Roman"/>
        <family val="1"/>
      </rPr>
      <t>5.</t>
    </r>
    <r>
      <rPr>
        <sz val="11"/>
        <rFont val="ＭＳ Ｐ明朝"/>
        <family val="1"/>
        <charset val="128"/>
      </rPr>
      <t>廃棄物」ではなく、「</t>
    </r>
    <r>
      <rPr>
        <sz val="11"/>
        <rFont val="Times New Roman"/>
        <family val="1"/>
      </rPr>
      <t>1.A.</t>
    </r>
    <r>
      <rPr>
        <sz val="11"/>
        <rFont val="ＭＳ Ｐ明朝"/>
        <family val="1"/>
        <charset val="128"/>
      </rPr>
      <t>燃料の燃焼」の各部門（</t>
    </r>
    <r>
      <rPr>
        <sz val="11"/>
        <rFont val="Times New Roman"/>
        <family val="1"/>
      </rPr>
      <t>1A1</t>
    </r>
    <r>
      <rPr>
        <sz val="11"/>
        <rFont val="ＭＳ Ｐ明朝"/>
        <family val="1"/>
        <charset val="128"/>
      </rPr>
      <t>及び</t>
    </r>
    <r>
      <rPr>
        <sz val="11"/>
        <rFont val="Times New Roman"/>
        <family val="1"/>
      </rPr>
      <t>1A2</t>
    </r>
    <r>
      <rPr>
        <sz val="11"/>
        <rFont val="ＭＳ Ｐ明朝"/>
        <family val="1"/>
        <charset val="128"/>
      </rPr>
      <t>の各部門）に振り分けられている（備考欄参照）。</t>
    </r>
    <rPh sb="20" eb="23">
      <t>ハイキブツ</t>
    </rPh>
    <rPh sb="34" eb="36">
      <t>ネンリョウ</t>
    </rPh>
    <rPh sb="37" eb="39">
      <t>ネンショウ</t>
    </rPh>
    <rPh sb="42" eb="44">
      <t>ブモン</t>
    </rPh>
    <rPh sb="48" eb="49">
      <t>オヨ</t>
    </rPh>
    <rPh sb="69" eb="71">
      <t>ビコウ</t>
    </rPh>
    <rPh sb="71" eb="72">
      <t>ラン</t>
    </rPh>
    <rPh sb="72" eb="74">
      <t>サンショウ</t>
    </rPh>
    <phoneticPr fontId="9"/>
  </si>
  <si>
    <r>
      <rPr>
        <sz val="11"/>
        <rFont val="ＭＳ Ｐ明朝"/>
        <family val="1"/>
        <charset val="128"/>
      </rPr>
      <t>※</t>
    </r>
    <r>
      <rPr>
        <sz val="11"/>
        <rFont val="Times New Roman"/>
        <family val="1"/>
      </rPr>
      <t>4</t>
    </r>
    <r>
      <rPr>
        <sz val="11"/>
        <rFont val="ＭＳ Ｐ明朝"/>
        <family val="1"/>
        <charset val="128"/>
      </rPr>
      <t>：合計（</t>
    </r>
    <r>
      <rPr>
        <sz val="11"/>
        <rFont val="Times New Roman"/>
        <family val="1"/>
      </rPr>
      <t>LULUCF</t>
    </r>
    <r>
      <rPr>
        <sz val="11"/>
        <rFont val="ＭＳ Ｐ明朝"/>
        <family val="1"/>
        <charset val="128"/>
      </rPr>
      <t>を含まない）は国内公表の</t>
    </r>
    <r>
      <rPr>
        <sz val="11"/>
        <rFont val="Times New Roman"/>
        <family val="1"/>
      </rPr>
      <t>CO2</t>
    </r>
    <r>
      <rPr>
        <sz val="11"/>
        <rFont val="ＭＳ Ｐ明朝"/>
        <family val="1"/>
        <charset val="128"/>
      </rPr>
      <t>総排出量と等しい。</t>
    </r>
    <rPh sb="3" eb="5">
      <t>ゴウケイ</t>
    </rPh>
    <rPh sb="13" eb="14">
      <t>フク</t>
    </rPh>
    <rPh sb="19" eb="21">
      <t>コクナイ</t>
    </rPh>
    <rPh sb="21" eb="23">
      <t>コウヒョウ</t>
    </rPh>
    <rPh sb="27" eb="28">
      <t>ソウ</t>
    </rPh>
    <rPh sb="28" eb="30">
      <t>ハイシュツ</t>
    </rPh>
    <rPh sb="30" eb="31">
      <t>リョウ</t>
    </rPh>
    <rPh sb="32" eb="33">
      <t>ヒト</t>
    </rPh>
    <phoneticPr fontId="9"/>
  </si>
  <si>
    <r>
      <rPr>
        <sz val="11"/>
        <rFont val="ＭＳ Ｐ明朝"/>
        <family val="1"/>
        <charset val="128"/>
      </rPr>
      <t>※</t>
    </r>
    <r>
      <rPr>
        <sz val="11"/>
        <rFont val="Times New Roman"/>
        <family val="1"/>
      </rPr>
      <t>5</t>
    </r>
    <r>
      <rPr>
        <sz val="11"/>
        <rFont val="ＭＳ Ｐ明朝"/>
        <family val="1"/>
        <charset val="128"/>
      </rPr>
      <t>：</t>
    </r>
    <r>
      <rPr>
        <sz val="11"/>
        <rFont val="Times New Roman"/>
        <family val="1"/>
      </rPr>
      <t>LULUCF</t>
    </r>
    <r>
      <rPr>
        <sz val="11"/>
        <rFont val="ＭＳ Ｐ明朝"/>
        <family val="1"/>
        <charset val="128"/>
      </rPr>
      <t>の値は気候変動枠組条約上の数値であり、京都議定書に基づく吸収源活動の排出・吸収量（シート</t>
    </r>
    <r>
      <rPr>
        <sz val="11"/>
        <rFont val="Times New Roman"/>
        <family val="1"/>
      </rPr>
      <t>18.KP-LULUCF</t>
    </r>
    <r>
      <rPr>
        <sz val="11"/>
        <rFont val="ＭＳ Ｐ明朝"/>
        <family val="1"/>
        <charset val="128"/>
      </rPr>
      <t>）の数値とは異なる。</t>
    </r>
    <rPh sb="10" eb="11">
      <t>アタイ</t>
    </rPh>
    <rPh sb="12" eb="14">
      <t>キコウ</t>
    </rPh>
    <rPh sb="14" eb="16">
      <t>ヘンドウ</t>
    </rPh>
    <rPh sb="16" eb="18">
      <t>ワクグミ</t>
    </rPh>
    <rPh sb="18" eb="20">
      <t>ジョウヤク</t>
    </rPh>
    <rPh sb="20" eb="21">
      <t>ジョウ</t>
    </rPh>
    <rPh sb="22" eb="24">
      <t>スウチ</t>
    </rPh>
    <rPh sb="28" eb="33">
      <t>ｋｐ＠</t>
    </rPh>
    <rPh sb="34" eb="35">
      <t>モト</t>
    </rPh>
    <rPh sb="37" eb="40">
      <t>キュウシュウゲン</t>
    </rPh>
    <rPh sb="40" eb="42">
      <t>カツドウ</t>
    </rPh>
    <rPh sb="43" eb="45">
      <t>ハイシュツ</t>
    </rPh>
    <rPh sb="46" eb="48">
      <t>キュウシュウ</t>
    </rPh>
    <rPh sb="48" eb="49">
      <t>リョウ</t>
    </rPh>
    <rPh sb="67" eb="69">
      <t>スウチ</t>
    </rPh>
    <rPh sb="71" eb="72">
      <t>コト</t>
    </rPh>
    <phoneticPr fontId="9"/>
  </si>
  <si>
    <t>【参考】20.CRF-CO2</t>
    <phoneticPr fontId="9"/>
  </si>
  <si>
    <t>【参考】19.CO2-bunker</t>
    <rPh sb="1" eb="3">
      <t>サンコウ</t>
    </rPh>
    <phoneticPr fontId="9"/>
  </si>
  <si>
    <t>電気熱配分誤差</t>
    <rPh sb="0" eb="2">
      <t>デンキ</t>
    </rPh>
    <rPh sb="2" eb="3">
      <t>ネツ</t>
    </rPh>
    <rPh sb="3" eb="5">
      <t>ハイブン</t>
    </rPh>
    <phoneticPr fontId="9"/>
  </si>
  <si>
    <t>■シェア</t>
    <phoneticPr fontId="8"/>
  </si>
  <si>
    <t>温室効果ガス排出量</t>
  </si>
  <si>
    <r>
      <t>一人あたりCO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</t>
    </r>
    <phoneticPr fontId="9"/>
  </si>
  <si>
    <r>
      <t>エネルギー起源CO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排出量（燃料種別等）</t>
    </r>
    <rPh sb="5" eb="7">
      <t>キゲン</t>
    </rPh>
    <rPh sb="18" eb="19">
      <t>トウ</t>
    </rPh>
    <phoneticPr fontId="9"/>
  </si>
  <si>
    <r>
      <t>F-gas</t>
    </r>
    <r>
      <rPr>
        <sz val="11"/>
        <rFont val="ＭＳ Ｐゴシック"/>
        <family val="3"/>
        <charset val="128"/>
      </rPr>
      <t>（</t>
    </r>
    <r>
      <rPr>
        <sz val="11"/>
        <rFont val="Times New Roman"/>
        <family val="1"/>
      </rPr>
      <t>HFCs, PFCs, SF</t>
    </r>
    <r>
      <rPr>
        <vertAlign val="subscript"/>
        <sz val="11"/>
        <rFont val="Times New Roman"/>
        <family val="1"/>
      </rPr>
      <t>6</t>
    </r>
    <r>
      <rPr>
        <sz val="11"/>
        <rFont val="ＭＳ Ｐゴシック"/>
        <family val="3"/>
        <charset val="128"/>
      </rPr>
      <t>、</t>
    </r>
    <r>
      <rPr>
        <sz val="11"/>
        <rFont val="Times New Roman"/>
        <family val="1"/>
      </rPr>
      <t>NF</t>
    </r>
    <r>
      <rPr>
        <vertAlign val="subscript"/>
        <sz val="11"/>
        <rFont val="Times New Roman"/>
        <family val="1"/>
      </rPr>
      <t>3</t>
    </r>
    <r>
      <rPr>
        <sz val="11"/>
        <rFont val="ＭＳ Ｐゴシック"/>
        <family val="3"/>
        <charset val="128"/>
      </rPr>
      <t>）排出量</t>
    </r>
    <rPh sb="26" eb="29">
      <t>ハイシュツリョウ</t>
    </rPh>
    <phoneticPr fontId="9"/>
  </si>
  <si>
    <r>
      <t>F-gas（HFCs, PFCs, SF</t>
    </r>
    <r>
      <rPr>
        <b/>
        <vertAlign val="subscript"/>
        <sz val="16"/>
        <rFont val="ＭＳ Ｐゴシック"/>
        <family val="3"/>
        <charset val="128"/>
      </rPr>
      <t>6</t>
    </r>
    <r>
      <rPr>
        <b/>
        <sz val="16"/>
        <rFont val="ＭＳ Ｐゴシック"/>
        <family val="3"/>
        <charset val="128"/>
      </rPr>
      <t>、NF</t>
    </r>
    <r>
      <rPr>
        <b/>
        <vertAlign val="subscript"/>
        <sz val="16"/>
        <rFont val="ＭＳ Ｐゴシック"/>
        <family val="3"/>
        <charset val="128"/>
      </rPr>
      <t>3</t>
    </r>
    <r>
      <rPr>
        <b/>
        <sz val="16"/>
        <rFont val="ＭＳ Ｐゴシック"/>
        <family val="3"/>
        <charset val="128"/>
      </rPr>
      <t>)排出量</t>
    </r>
    <phoneticPr fontId="9"/>
  </si>
  <si>
    <t>HFCs</t>
    <phoneticPr fontId="8"/>
  </si>
  <si>
    <t>PFCs</t>
    <phoneticPr fontId="8"/>
  </si>
  <si>
    <t>グラフ用</t>
    <rPh sb="3" eb="4">
      <t>ヨウ</t>
    </rPh>
    <phoneticPr fontId="8"/>
  </si>
  <si>
    <r>
      <t>CO</t>
    </r>
    <r>
      <rPr>
        <vertAlign val="subscript"/>
        <sz val="11"/>
        <color theme="0" tint="-0.499984740745262"/>
        <rFont val="Century"/>
        <family val="1"/>
      </rPr>
      <t>2</t>
    </r>
    <phoneticPr fontId="8"/>
  </si>
  <si>
    <r>
      <rPr>
        <sz val="11"/>
        <rFont val="ＭＳ Ｐ明朝"/>
        <family val="1"/>
        <charset val="128"/>
      </rPr>
      <t>吸収源活動</t>
    </r>
    <r>
      <rPr>
        <vertAlign val="superscript"/>
        <sz val="11"/>
        <rFont val="ＭＳ Ｐ明朝"/>
        <family val="1"/>
        <charset val="128"/>
      </rPr>
      <t>※</t>
    </r>
    <r>
      <rPr>
        <vertAlign val="superscript"/>
        <sz val="11"/>
        <rFont val="Times New Roman"/>
        <family val="1"/>
      </rPr>
      <t>1</t>
    </r>
    <r>
      <rPr>
        <sz val="11"/>
        <rFont val="ＭＳ Ｐ明朝"/>
        <family val="1"/>
        <charset val="128"/>
      </rPr>
      <t>（定義については参考のとおり）</t>
    </r>
    <phoneticPr fontId="9"/>
  </si>
  <si>
    <r>
      <rPr>
        <sz val="11"/>
        <color theme="0"/>
        <rFont val="ＭＳ Ｐ明朝"/>
        <family val="1"/>
        <charset val="128"/>
      </rPr>
      <t>森林吸収源対策</t>
    </r>
    <rPh sb="0" eb="7">
      <t>シンリンキュウシュウゲンタイサク</t>
    </rPh>
    <phoneticPr fontId="9"/>
  </si>
  <si>
    <r>
      <rPr>
        <sz val="11"/>
        <rFont val="ＭＳ Ｐゴシック"/>
        <family val="3"/>
        <charset val="128"/>
      </rPr>
      <t>新規植林・再植林活動</t>
    </r>
    <r>
      <rPr>
        <vertAlign val="superscript"/>
        <sz val="11"/>
        <rFont val="ＭＳ Ｐゴシック"/>
        <family val="3"/>
        <charset val="128"/>
      </rPr>
      <t/>
    </r>
    <phoneticPr fontId="9"/>
  </si>
  <si>
    <r>
      <rPr>
        <sz val="11"/>
        <rFont val="ＭＳ Ｐゴシック"/>
        <family val="3"/>
        <charset val="128"/>
      </rPr>
      <t>森林減少活動</t>
    </r>
    <r>
      <rPr>
        <vertAlign val="superscript"/>
        <sz val="11"/>
        <rFont val="ＭＳ Ｐゴシック"/>
        <family val="3"/>
        <charset val="128"/>
      </rPr>
      <t/>
    </r>
    <phoneticPr fontId="9"/>
  </si>
  <si>
    <r>
      <rPr>
        <sz val="11"/>
        <rFont val="ＭＳ Ｐゴシック"/>
        <family val="3"/>
        <charset val="128"/>
      </rPr>
      <t>森林経営活動</t>
    </r>
    <r>
      <rPr>
        <vertAlign val="superscript"/>
        <sz val="11"/>
        <rFont val="ＭＳ Ｐゴシック"/>
        <family val="3"/>
        <charset val="128"/>
      </rPr>
      <t>※</t>
    </r>
    <r>
      <rPr>
        <vertAlign val="superscript"/>
        <sz val="11"/>
        <rFont val="Times New Roman"/>
        <family val="1"/>
      </rPr>
      <t>4,5</t>
    </r>
    <phoneticPr fontId="9"/>
  </si>
  <si>
    <r>
      <t xml:space="preserve">  </t>
    </r>
    <r>
      <rPr>
        <sz val="11"/>
        <rFont val="ＭＳ Ｐゴシック"/>
        <family val="3"/>
        <charset val="128"/>
      </rPr>
      <t>うち、純吸収量</t>
    </r>
    <phoneticPr fontId="9"/>
  </si>
  <si>
    <r>
      <rPr>
        <sz val="11"/>
        <rFont val="ＭＳ Ｐゴシック"/>
        <family val="3"/>
        <charset val="128"/>
      </rPr>
      <t>　　森林経営参照レベル</t>
    </r>
    <r>
      <rPr>
        <sz val="11"/>
        <rFont val="Times New Roman"/>
        <family val="1"/>
      </rPr>
      <t xml:space="preserve"> (FMRL)</t>
    </r>
    <rPh sb="2" eb="4">
      <t>シンリン</t>
    </rPh>
    <rPh sb="4" eb="6">
      <t>ケイエイ</t>
    </rPh>
    <rPh sb="6" eb="8">
      <t>サンショウ</t>
    </rPh>
    <phoneticPr fontId="9"/>
  </si>
  <si>
    <r>
      <rPr>
        <sz val="11"/>
        <rFont val="ＭＳ Ｐゴシック"/>
        <family val="3"/>
        <charset val="128"/>
      </rPr>
      <t>　　</t>
    </r>
    <r>
      <rPr>
        <sz val="11"/>
        <rFont val="Times New Roman"/>
        <family val="1"/>
      </rPr>
      <t>FMRL</t>
    </r>
    <r>
      <rPr>
        <sz val="11"/>
        <rFont val="ＭＳ Ｐゴシック"/>
        <family val="3"/>
        <charset val="128"/>
      </rPr>
      <t>への技術的調整</t>
    </r>
    <phoneticPr fontId="9"/>
  </si>
  <si>
    <r>
      <rPr>
        <sz val="11"/>
        <rFont val="ＭＳ Ｐゴシック"/>
        <family val="3"/>
        <charset val="128"/>
      </rPr>
      <t>京都議定書に基づく森林吸収源対策による吸収量①</t>
    </r>
    <phoneticPr fontId="9"/>
  </si>
  <si>
    <r>
      <rPr>
        <sz val="11"/>
        <color theme="0"/>
        <rFont val="ＭＳ Ｐ明朝"/>
        <family val="1"/>
        <charset val="128"/>
      </rPr>
      <t>農地管理・牧草地管理・都市緑化</t>
    </r>
    <r>
      <rPr>
        <vertAlign val="superscript"/>
        <sz val="11"/>
        <color theme="0"/>
        <rFont val="ＭＳ Ｐ明朝"/>
        <family val="1"/>
        <charset val="128"/>
      </rPr>
      <t>※</t>
    </r>
    <r>
      <rPr>
        <vertAlign val="superscript"/>
        <sz val="11"/>
        <color theme="0"/>
        <rFont val="Times New Roman"/>
        <family val="1"/>
      </rPr>
      <t>6</t>
    </r>
    <rPh sb="0" eb="2">
      <t>ノウチ</t>
    </rPh>
    <rPh sb="2" eb="4">
      <t>カンリ</t>
    </rPh>
    <rPh sb="5" eb="8">
      <t>ボクソウチ</t>
    </rPh>
    <rPh sb="8" eb="10">
      <t>カンリ</t>
    </rPh>
    <rPh sb="11" eb="13">
      <t>トシ</t>
    </rPh>
    <rPh sb="13" eb="15">
      <t>リョクカ</t>
    </rPh>
    <phoneticPr fontId="9"/>
  </si>
  <si>
    <r>
      <rPr>
        <sz val="11"/>
        <rFont val="ＭＳ Ｐゴシック"/>
        <family val="3"/>
        <charset val="128"/>
      </rPr>
      <t>農地管理活動</t>
    </r>
    <rPh sb="0" eb="2">
      <t>ノウチ</t>
    </rPh>
    <rPh sb="2" eb="4">
      <t>カンリ</t>
    </rPh>
    <phoneticPr fontId="9"/>
  </si>
  <si>
    <r>
      <rPr>
        <sz val="11"/>
        <rFont val="ＭＳ Ｐゴシック"/>
        <family val="3"/>
        <charset val="128"/>
      </rPr>
      <t>牧草地管理活動</t>
    </r>
    <rPh sb="0" eb="3">
      <t>ボクソウチ</t>
    </rPh>
    <rPh sb="3" eb="5">
      <t>カンリ</t>
    </rPh>
    <phoneticPr fontId="9"/>
  </si>
  <si>
    <r>
      <rPr>
        <sz val="11"/>
        <rFont val="ＭＳ Ｐゴシック"/>
        <family val="3"/>
        <charset val="128"/>
      </rPr>
      <t>植生回復活動</t>
    </r>
    <phoneticPr fontId="9"/>
  </si>
  <si>
    <r>
      <rPr>
        <sz val="11"/>
        <rFont val="ＭＳ Ｐゴシック"/>
        <family val="3"/>
        <charset val="128"/>
      </rPr>
      <t>京都議定書に基づく農地管理・牧草地管理・都市緑化の吸収量②</t>
    </r>
    <r>
      <rPr>
        <vertAlign val="superscript"/>
        <sz val="11"/>
        <rFont val="ＭＳ Ｐ明朝"/>
        <family val="1"/>
        <charset val="128"/>
      </rPr>
      <t/>
    </r>
    <rPh sb="9" eb="11">
      <t>ノウチ</t>
    </rPh>
    <rPh sb="11" eb="13">
      <t>カンリ</t>
    </rPh>
    <rPh sb="14" eb="17">
      <t>ボクソウチ</t>
    </rPh>
    <rPh sb="17" eb="19">
      <t>カンリ</t>
    </rPh>
    <rPh sb="20" eb="22">
      <t>トシ</t>
    </rPh>
    <rPh sb="22" eb="24">
      <t>リョクカ</t>
    </rPh>
    <rPh sb="25" eb="27">
      <t>キュウシュウ</t>
    </rPh>
    <rPh sb="27" eb="28">
      <t>リョウ</t>
    </rPh>
    <phoneticPr fontId="9"/>
  </si>
  <si>
    <r>
      <rPr>
        <sz val="11"/>
        <rFont val="ＭＳ Ｐゴシック"/>
        <family val="3"/>
        <charset val="128"/>
      </rPr>
      <t>合計（①</t>
    </r>
    <r>
      <rPr>
        <sz val="11"/>
        <rFont val="Times New Roman"/>
        <family val="1"/>
      </rPr>
      <t>+</t>
    </r>
    <r>
      <rPr>
        <sz val="11"/>
        <rFont val="ＭＳ Ｐゴシック"/>
        <family val="3"/>
        <charset val="128"/>
      </rPr>
      <t>②）</t>
    </r>
    <rPh sb="0" eb="2">
      <t>ゴウケイ</t>
    </rPh>
    <phoneticPr fontId="9"/>
  </si>
  <si>
    <r>
      <rPr>
        <sz val="11"/>
        <rFont val="ＭＳ Ｐゴシック"/>
        <family val="3"/>
        <charset val="128"/>
      </rPr>
      <t>（単位：百万トン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ゴシック"/>
        <family val="3"/>
        <charset val="128"/>
      </rPr>
      <t>換算）</t>
    </r>
    <rPh sb="1" eb="3">
      <t>タンイ</t>
    </rPh>
    <rPh sb="4" eb="6">
      <t>ヒャクマン</t>
    </rPh>
    <rPh sb="11" eb="13">
      <t>カンサン</t>
    </rPh>
    <phoneticPr fontId="9"/>
  </si>
  <si>
    <r>
      <rPr>
        <sz val="11"/>
        <rFont val="ＭＳ Ｐ明朝"/>
        <family val="1"/>
        <charset val="128"/>
      </rPr>
      <t>※</t>
    </r>
    <r>
      <rPr>
        <sz val="11"/>
        <rFont val="Times New Roman"/>
        <family val="1"/>
      </rPr>
      <t>1</t>
    </r>
  </si>
  <si>
    <r>
      <rPr>
        <sz val="11"/>
        <rFont val="ＭＳ Ｐ明朝"/>
        <family val="1"/>
        <charset val="128"/>
      </rPr>
      <t>※</t>
    </r>
    <r>
      <rPr>
        <sz val="11"/>
        <rFont val="Times New Roman"/>
        <family val="1"/>
      </rPr>
      <t>2</t>
    </r>
  </si>
  <si>
    <r>
      <rPr>
        <sz val="11"/>
        <rFont val="ＭＳ Ｐ明朝"/>
        <family val="1"/>
        <charset val="128"/>
      </rPr>
      <t>排出をプラス（＋）、吸収をマイナス（－）として表示している。</t>
    </r>
  </si>
  <si>
    <r>
      <rPr>
        <sz val="11"/>
        <rFont val="ＭＳ Ｐ明朝"/>
        <family val="1"/>
        <charset val="128"/>
      </rPr>
      <t>※</t>
    </r>
    <r>
      <rPr>
        <sz val="11"/>
        <rFont val="Times New Roman"/>
        <family val="1"/>
      </rPr>
      <t>3</t>
    </r>
    <phoneticPr fontId="9"/>
  </si>
  <si>
    <r>
      <rPr>
        <sz val="11"/>
        <rFont val="ＭＳ Ｐ明朝"/>
        <family val="1"/>
        <charset val="128"/>
      </rPr>
      <t>各活動の排出・吸収量は炭素プール別（地上バイオマス、地下バイオマス、枯死木、リター（落葉落枝）、土壌、森林区分の</t>
    </r>
    <phoneticPr fontId="9"/>
  </si>
  <si>
    <r>
      <rPr>
        <sz val="11"/>
        <rFont val="ＭＳ Ｐ明朝"/>
        <family val="1"/>
        <charset val="128"/>
      </rPr>
      <t>伐採木材製品（</t>
    </r>
    <r>
      <rPr>
        <sz val="11"/>
        <rFont val="Times New Roman"/>
        <family val="1"/>
      </rPr>
      <t>HWP</t>
    </r>
    <r>
      <rPr>
        <sz val="11"/>
        <rFont val="ＭＳ Ｐ明朝"/>
        <family val="1"/>
        <charset val="128"/>
      </rPr>
      <t>））に算定することとされている。上表に示したのは、各炭素プールの</t>
    </r>
    <r>
      <rPr>
        <sz val="11"/>
        <rFont val="Times New Roman"/>
        <family val="1"/>
      </rPr>
      <t>CO2</t>
    </r>
    <r>
      <rPr>
        <sz val="11"/>
        <rFont val="ＭＳ Ｐ明朝"/>
        <family val="1"/>
        <charset val="128"/>
      </rPr>
      <t>排出・吸収量及び関連する</t>
    </r>
    <phoneticPr fontId="9"/>
  </si>
  <si>
    <r>
      <rPr>
        <sz val="11"/>
        <rFont val="ＭＳ Ｐ明朝"/>
        <family val="1"/>
        <charset val="128"/>
      </rPr>
      <t>非</t>
    </r>
    <r>
      <rPr>
        <sz val="11"/>
        <rFont val="Times New Roman"/>
        <family val="1"/>
      </rPr>
      <t>CO2</t>
    </r>
    <r>
      <rPr>
        <sz val="11"/>
        <rFont val="ＭＳ Ｐ明朝"/>
        <family val="1"/>
        <charset val="128"/>
      </rPr>
      <t>排出量の合計値である。</t>
    </r>
  </si>
  <si>
    <r>
      <rPr>
        <sz val="11"/>
        <rFont val="ＭＳ Ｐ明朝"/>
        <family val="1"/>
        <charset val="128"/>
      </rPr>
      <t>※</t>
    </r>
    <r>
      <rPr>
        <sz val="11"/>
        <rFont val="Times New Roman"/>
        <family val="1"/>
      </rPr>
      <t>4</t>
    </r>
    <phoneticPr fontId="9"/>
  </si>
  <si>
    <r>
      <rPr>
        <sz val="11"/>
        <rFont val="ＭＳ 明朝"/>
        <family val="1"/>
        <charset val="128"/>
      </rPr>
      <t>森林経営活動による吸収量は、第二約束期間の森林経営活動の計上のベースラインとして設定されたわが国の参照</t>
    </r>
    <phoneticPr fontId="9"/>
  </si>
  <si>
    <r>
      <rPr>
        <sz val="11"/>
        <rFont val="ＭＳ Ｐ明朝"/>
        <family val="1"/>
        <charset val="128"/>
      </rPr>
      <t>レベルや、参照レベル設定時からの方法論の変更により生じた排出・吸収を除外するための調整値が考慮されている</t>
    </r>
    <phoneticPr fontId="9"/>
  </si>
  <si>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2/CMP.7</t>
    </r>
    <r>
      <rPr>
        <sz val="11"/>
        <rFont val="ＭＳ Ｐ明朝"/>
        <family val="1"/>
        <charset val="128"/>
      </rPr>
      <t>決定）。</t>
    </r>
  </si>
  <si>
    <r>
      <rPr>
        <sz val="11"/>
        <rFont val="ＭＳ Ｐ明朝"/>
        <family val="1"/>
        <charset val="128"/>
      </rPr>
      <t>※</t>
    </r>
    <r>
      <rPr>
        <sz val="11"/>
        <rFont val="Times New Roman"/>
        <family val="1"/>
      </rPr>
      <t>5</t>
    </r>
    <r>
      <rPr>
        <sz val="11"/>
        <rFont val="ＭＳ Ｐ明朝"/>
        <family val="1"/>
        <charset val="128"/>
      </rPr>
      <t>　</t>
    </r>
    <phoneticPr fontId="9"/>
  </si>
  <si>
    <r>
      <rPr>
        <sz val="11"/>
        <rFont val="ＭＳ 明朝"/>
        <family val="1"/>
        <charset val="128"/>
      </rPr>
      <t>森林経営活動による吸収量の算入可能な上限値は、第二約束期間については各国とも基準年（</t>
    </r>
    <r>
      <rPr>
        <sz val="11"/>
        <rFont val="Times New Roman"/>
        <family val="1"/>
      </rPr>
      <t>1990</t>
    </r>
    <r>
      <rPr>
        <sz val="11"/>
        <rFont val="ＭＳ 明朝"/>
        <family val="1"/>
        <charset val="128"/>
      </rPr>
      <t>年度）総排出量</t>
    </r>
    <phoneticPr fontId="9"/>
  </si>
  <si>
    <r>
      <rPr>
        <sz val="11"/>
        <rFont val="ＭＳ Ｐ明朝"/>
        <family val="1"/>
        <charset val="128"/>
      </rPr>
      <t>※</t>
    </r>
    <r>
      <rPr>
        <sz val="11"/>
        <rFont val="Times New Roman"/>
        <family val="1"/>
      </rPr>
      <t>6</t>
    </r>
    <phoneticPr fontId="9"/>
  </si>
  <si>
    <r>
      <rPr>
        <sz val="11"/>
        <rFont val="ＭＳ Ｐ明朝"/>
        <family val="1"/>
        <charset val="128"/>
      </rPr>
      <t>農地管理・牧草地管理・都市緑化活動の吸収量は、第二約束期間中の排出・吸収量と</t>
    </r>
    <r>
      <rPr>
        <sz val="11"/>
        <rFont val="Times New Roman"/>
        <family val="1"/>
      </rPr>
      <t>1990</t>
    </r>
    <r>
      <rPr>
        <sz val="11"/>
        <rFont val="ＭＳ Ｐ明朝"/>
        <family val="1"/>
        <charset val="128"/>
      </rPr>
      <t>年度の排出・吸収量との差分を</t>
    </r>
    <phoneticPr fontId="9"/>
  </si>
  <si>
    <r>
      <rPr>
        <sz val="11"/>
        <rFont val="ＭＳ Ｐ明朝"/>
        <family val="1"/>
        <charset val="128"/>
      </rPr>
      <t>計上することと規定されており、排出量の減少分又は吸収量の増加分が、吸収量として計上される。</t>
    </r>
  </si>
  <si>
    <r>
      <t>&lt;</t>
    </r>
    <r>
      <rPr>
        <sz val="11"/>
        <color indexed="8"/>
        <rFont val="ＭＳ Ｐ明朝"/>
        <family val="1"/>
        <charset val="128"/>
      </rPr>
      <t>参考値</t>
    </r>
    <r>
      <rPr>
        <sz val="11"/>
        <color indexed="8"/>
        <rFont val="Century"/>
        <family val="1"/>
      </rPr>
      <t>&gt;</t>
    </r>
    <r>
      <rPr>
        <sz val="11"/>
        <color indexed="8"/>
        <rFont val="ＭＳ Ｐ明朝"/>
        <family val="1"/>
        <charset val="128"/>
      </rPr>
      <t>従来使用していた</t>
    </r>
    <r>
      <rPr>
        <sz val="11"/>
        <color indexed="8"/>
        <rFont val="Century"/>
        <family val="1"/>
      </rPr>
      <t>GWP</t>
    </r>
    <rPh sb="1" eb="3">
      <t>サンコウ</t>
    </rPh>
    <rPh sb="3" eb="4">
      <t>アタイ</t>
    </rPh>
    <phoneticPr fontId="9"/>
  </si>
  <si>
    <t>新規植林・再植林活動及び森林減少活動は京都議定書３条３に、森林経営活動・農地管理活動・牧草地管理活動及び</t>
    <phoneticPr fontId="9"/>
  </si>
  <si>
    <t>植生回復活動は京都議定書３条４に規定されている。</t>
    <phoneticPr fontId="9"/>
  </si>
  <si>
    <r>
      <t xml:space="preserve">5E </t>
    </r>
    <r>
      <rPr>
        <sz val="11"/>
        <rFont val="ＭＳ Ｐ明朝"/>
        <family val="1"/>
        <charset val="128"/>
      </rPr>
      <t>石油由来界面活性剤の分解</t>
    </r>
    <phoneticPr fontId="9"/>
  </si>
  <si>
    <r>
      <rPr>
        <b/>
        <sz val="16"/>
        <rFont val="ＭＳ Ｐゴシック"/>
        <family val="3"/>
        <charset val="128"/>
      </rPr>
      <t>日本の温室効果ガス排出量データ（</t>
    </r>
    <r>
      <rPr>
        <b/>
        <sz val="16"/>
        <rFont val="Times New Roman"/>
        <family val="1"/>
      </rPr>
      <t>1990</t>
    </r>
    <r>
      <rPr>
        <b/>
        <sz val="16"/>
        <rFont val="ＭＳ Ｐゴシック"/>
        <family val="3"/>
        <charset val="128"/>
      </rPr>
      <t>～</t>
    </r>
    <r>
      <rPr>
        <b/>
        <sz val="16"/>
        <rFont val="Times New Roman"/>
        <family val="1"/>
      </rPr>
      <t>2014</t>
    </r>
    <r>
      <rPr>
        <b/>
        <sz val="16"/>
        <rFont val="ＭＳ Ｐゴシック"/>
        <family val="3"/>
        <charset val="128"/>
      </rPr>
      <t>年度確報値）</t>
    </r>
    <rPh sb="0" eb="2">
      <t>ニホン</t>
    </rPh>
    <rPh sb="3" eb="5">
      <t>オンシツ</t>
    </rPh>
    <rPh sb="5" eb="7">
      <t>コウカ</t>
    </rPh>
    <rPh sb="9" eb="11">
      <t>ハイシュツ</t>
    </rPh>
    <rPh sb="11" eb="12">
      <t>リョウ</t>
    </rPh>
    <rPh sb="25" eb="27">
      <t>ネンド</t>
    </rPh>
    <rPh sb="27" eb="29">
      <t>カクホウ</t>
    </rPh>
    <rPh sb="29" eb="30">
      <t>チ</t>
    </rPh>
    <phoneticPr fontId="9"/>
  </si>
  <si>
    <r>
      <t>2014年度の部門別CO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排出量のシェア</t>
    </r>
    <phoneticPr fontId="9"/>
  </si>
  <si>
    <r>
      <t>2014</t>
    </r>
    <r>
      <rPr>
        <sz val="11"/>
        <rFont val="ＭＳ Ｐ明朝"/>
        <family val="1"/>
        <charset val="128"/>
      </rPr>
      <t>年度</t>
    </r>
    <r>
      <rPr>
        <vertAlign val="superscript"/>
        <sz val="11"/>
        <rFont val="Times New Roman"/>
        <family val="1"/>
      </rPr>
      <t xml:space="preserve"> </t>
    </r>
    <r>
      <rPr>
        <vertAlign val="superscript"/>
        <sz val="11"/>
        <rFont val="ＭＳ Ｐゴシック"/>
        <family val="3"/>
        <charset val="128"/>
      </rPr>
      <t>※</t>
    </r>
    <r>
      <rPr>
        <vertAlign val="superscript"/>
        <sz val="11"/>
        <rFont val="Times New Roman"/>
        <family val="1"/>
      </rPr>
      <t>2, 3</t>
    </r>
    <rPh sb="4" eb="6">
      <t>ネンド</t>
    </rPh>
    <phoneticPr fontId="9"/>
  </si>
  <si>
    <t>北海道</t>
  </si>
  <si>
    <t>東　北</t>
  </si>
  <si>
    <t>関　東</t>
  </si>
  <si>
    <t>北　陸</t>
  </si>
  <si>
    <t>東　海</t>
  </si>
  <si>
    <t>関　西</t>
  </si>
  <si>
    <t>中　国</t>
  </si>
  <si>
    <t>四　国　</t>
  </si>
  <si>
    <t>九　州</t>
  </si>
  <si>
    <t>沖　縄</t>
  </si>
  <si>
    <r>
      <t>2014</t>
    </r>
    <r>
      <rPr>
        <sz val="11"/>
        <rFont val="ＭＳ Ｐゴシック"/>
        <family val="3"/>
        <charset val="128"/>
      </rPr>
      <t>年度の部門別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ＭＳ Ｐゴシック"/>
        <family val="3"/>
        <charset val="128"/>
      </rPr>
      <t>排出量のシェア</t>
    </r>
    <rPh sb="4" eb="6">
      <t>ネンド</t>
    </rPh>
    <rPh sb="7" eb="9">
      <t>ブモン</t>
    </rPh>
    <rPh sb="9" eb="10">
      <t>ベツ</t>
    </rPh>
    <rPh sb="14" eb="17">
      <t>ハイシュツリョウ</t>
    </rPh>
    <phoneticPr fontId="9"/>
  </si>
  <si>
    <t>食品・飲料産業</t>
    <phoneticPr fontId="9"/>
  </si>
  <si>
    <t>食品・飲料産業</t>
    <phoneticPr fontId="9"/>
  </si>
  <si>
    <t>10.CO2-Share-2014</t>
    <phoneticPr fontId="9"/>
  </si>
  <si>
    <r>
      <t>CH</t>
    </r>
    <r>
      <rPr>
        <vertAlign val="subscript"/>
        <sz val="11"/>
        <color theme="0" tint="-0.499984740745262"/>
        <rFont val="Century"/>
        <family val="1"/>
      </rPr>
      <t>4</t>
    </r>
    <phoneticPr fontId="8"/>
  </si>
  <si>
    <r>
      <t>N</t>
    </r>
    <r>
      <rPr>
        <vertAlign val="subscript"/>
        <sz val="11"/>
        <color theme="0" tint="-0.499984740745262"/>
        <rFont val="Century"/>
        <family val="1"/>
      </rPr>
      <t>2</t>
    </r>
    <r>
      <rPr>
        <sz val="11"/>
        <color theme="0" tint="-0.499984740745262"/>
        <rFont val="Century"/>
        <family val="1"/>
      </rPr>
      <t>O</t>
    </r>
    <phoneticPr fontId="8"/>
  </si>
  <si>
    <r>
      <t>SF</t>
    </r>
    <r>
      <rPr>
        <vertAlign val="subscript"/>
        <sz val="11"/>
        <color theme="0" tint="-0.499984740745262"/>
        <rFont val="Century"/>
        <family val="1"/>
      </rPr>
      <t>6</t>
    </r>
    <phoneticPr fontId="8"/>
  </si>
  <si>
    <r>
      <t>NF</t>
    </r>
    <r>
      <rPr>
        <vertAlign val="subscript"/>
        <sz val="11"/>
        <color theme="0" tint="-0.499984740745262"/>
        <rFont val="Century"/>
        <family val="1"/>
      </rPr>
      <t>3</t>
    </r>
    <phoneticPr fontId="8"/>
  </si>
  <si>
    <r>
      <t>2B.</t>
    </r>
    <r>
      <rPr>
        <sz val="11"/>
        <rFont val="ＭＳ Ｐ明朝"/>
        <family val="1"/>
        <charset val="128"/>
      </rPr>
      <t>化学産業</t>
    </r>
    <rPh sb="5" eb="7">
      <t>サンギョウ</t>
    </rPh>
    <phoneticPr fontId="9"/>
  </si>
  <si>
    <r>
      <t xml:space="preserve">2B. </t>
    </r>
    <r>
      <rPr>
        <sz val="11"/>
        <rFont val="ＭＳ Ｐ明朝"/>
        <family val="1"/>
        <charset val="128"/>
      </rPr>
      <t>化学産業</t>
    </r>
    <rPh sb="4" eb="6">
      <t>カガク</t>
    </rPh>
    <rPh sb="6" eb="8">
      <t>サンギョウ</t>
    </rPh>
    <phoneticPr fontId="9"/>
  </si>
  <si>
    <t>化学産業</t>
    <rPh sb="0" eb="2">
      <t>カガク</t>
    </rPh>
    <rPh sb="2" eb="4">
      <t>サンギョウ</t>
    </rPh>
    <phoneticPr fontId="9"/>
  </si>
  <si>
    <t>鉱物産業</t>
    <rPh sb="0" eb="2">
      <t>コウブツ</t>
    </rPh>
    <rPh sb="2" eb="4">
      <t>サンギョウ</t>
    </rPh>
    <phoneticPr fontId="9"/>
  </si>
  <si>
    <r>
      <rPr>
        <sz val="11"/>
        <rFont val="ＭＳ Ｐゴシック"/>
        <family val="3"/>
        <charset val="128"/>
      </rPr>
      <t>■排出量　</t>
    </r>
    <r>
      <rPr>
        <sz val="11"/>
        <rFont val="Century"/>
        <family val="1"/>
      </rPr>
      <t>[kt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  <phoneticPr fontId="9"/>
  </si>
  <si>
    <r>
      <t>GHG</t>
    </r>
    <r>
      <rPr>
        <sz val="11"/>
        <rFont val="ＭＳ 明朝"/>
        <family val="1"/>
        <charset val="128"/>
      </rPr>
      <t>総排出量</t>
    </r>
    <rPh sb="3" eb="4">
      <t>ソウ</t>
    </rPh>
    <rPh sb="4" eb="7">
      <t>ハイシュツリョウ</t>
    </rPh>
    <phoneticPr fontId="9"/>
  </si>
  <si>
    <r>
      <t>GHG</t>
    </r>
    <r>
      <rPr>
        <sz val="11"/>
        <rFont val="ＭＳ 明朝"/>
        <family val="1"/>
        <charset val="128"/>
      </rPr>
      <t>総排出量に対する比率</t>
    </r>
    <rPh sb="3" eb="4">
      <t>ソウ</t>
    </rPh>
    <rPh sb="4" eb="6">
      <t>ハイシュツ</t>
    </rPh>
    <rPh sb="6" eb="7">
      <t>リョウ</t>
    </rPh>
    <rPh sb="8" eb="9">
      <t>タイ</t>
    </rPh>
    <rPh sb="11" eb="13">
      <t>ヒリツ</t>
    </rPh>
    <phoneticPr fontId="9"/>
  </si>
  <si>
    <t>注）国際バンカー油起源のGHG排出量は参考値として報告しており、総排出量に含まれない。</t>
    <rPh sb="0" eb="1">
      <t>チュウ</t>
    </rPh>
    <rPh sb="2" eb="4">
      <t>コクサイ</t>
    </rPh>
    <rPh sb="8" eb="9">
      <t>ユ</t>
    </rPh>
    <rPh sb="9" eb="11">
      <t>キゲン</t>
    </rPh>
    <rPh sb="15" eb="17">
      <t>ハイシュツ</t>
    </rPh>
    <rPh sb="17" eb="18">
      <t>リョウ</t>
    </rPh>
    <rPh sb="19" eb="21">
      <t>サンコウ</t>
    </rPh>
    <rPh sb="21" eb="22">
      <t>チ</t>
    </rPh>
    <rPh sb="25" eb="27">
      <t>ホウコク</t>
    </rPh>
    <rPh sb="32" eb="33">
      <t>ソウ</t>
    </rPh>
    <rPh sb="33" eb="35">
      <t>ハイシュツ</t>
    </rPh>
    <rPh sb="35" eb="36">
      <t>リョウ</t>
    </rPh>
    <rPh sb="37" eb="38">
      <t>フク</t>
    </rPh>
    <phoneticPr fontId="9"/>
  </si>
  <si>
    <r>
      <t>国際バンカー油起源のGHG</t>
    </r>
    <r>
      <rPr>
        <b/>
        <sz val="16"/>
        <rFont val="ＭＳ Ｐゴシック"/>
        <family val="3"/>
        <charset val="128"/>
      </rPr>
      <t>排出量の推移　【参考値】</t>
    </r>
    <rPh sb="21" eb="23">
      <t>サンコウ</t>
    </rPh>
    <rPh sb="23" eb="24">
      <t>チ</t>
    </rPh>
    <phoneticPr fontId="9"/>
  </si>
  <si>
    <r>
      <t xml:space="preserve">4E </t>
    </r>
    <r>
      <rPr>
        <sz val="11"/>
        <rFont val="ＭＳ Ｐ明朝"/>
        <family val="1"/>
        <charset val="128"/>
      </rPr>
      <t>開発地</t>
    </r>
    <rPh sb="3" eb="5">
      <t>カイハツ</t>
    </rPh>
    <rPh sb="5" eb="6">
      <t>チ</t>
    </rPh>
    <phoneticPr fontId="9"/>
  </si>
  <si>
    <r>
      <t xml:space="preserve">4F </t>
    </r>
    <r>
      <rPr>
        <sz val="11"/>
        <rFont val="ＭＳ Ｐ明朝"/>
        <family val="1"/>
        <charset val="128"/>
      </rPr>
      <t>その他の土地</t>
    </r>
    <rPh sb="5" eb="6">
      <t>タ</t>
    </rPh>
    <rPh sb="7" eb="9">
      <t>トチ</t>
    </rPh>
    <phoneticPr fontId="9"/>
  </si>
  <si>
    <r>
      <rPr>
        <sz val="11"/>
        <rFont val="ＭＳ Ｐ明朝"/>
        <family val="1"/>
        <charset val="128"/>
      </rPr>
      <t>の</t>
    </r>
    <r>
      <rPr>
        <sz val="11"/>
        <rFont val="Times New Roman"/>
        <family val="1"/>
      </rPr>
      <t>3.5</t>
    </r>
    <r>
      <rPr>
        <sz val="11"/>
        <rFont val="ＭＳ Ｐ明朝"/>
        <family val="1"/>
        <charset val="128"/>
      </rPr>
      <t>％と規定されている。算入可能な値は第二約束期間の最終年（</t>
    </r>
    <r>
      <rPr>
        <sz val="11"/>
        <rFont val="Times New Roman"/>
        <family val="1"/>
      </rPr>
      <t>2020</t>
    </r>
    <r>
      <rPr>
        <sz val="11"/>
        <rFont val="ＭＳ Ｐ明朝"/>
        <family val="1"/>
        <charset val="128"/>
      </rPr>
      <t>年）に確定する。</t>
    </r>
    <phoneticPr fontId="9"/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</si>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</sst>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_);[Red]\(#,##0\)"/>
    <numFmt numFmtId="190" formatCode="#,##0.00000_ "/>
    <numFmt numFmtId="191" formatCode="#,##0.000000_ "/>
    <numFmt numFmtId="192" formatCode="#,##0.00000000_ "/>
    <numFmt numFmtId="193" formatCode="#0.0%;[Red]\-#0.0%"/>
    <numFmt numFmtId="194" formatCode="#,##0.000_ "/>
    <numFmt numFmtId="195" formatCode="#,##0.0000_);[Red]\(#,##0.0000\)"/>
    <numFmt numFmtId="196" formatCode="#,##0_ ;[Red]\-#,##0\ "/>
    <numFmt numFmtId="197" formatCode="#,##0.00000000_ ;[Red]\-#,##0.00000000\ "/>
    <numFmt numFmtId="198" formatCode="0.E+00"/>
    <numFmt numFmtId="199" formatCode="0.0E+00"/>
    <numFmt numFmtId="200" formatCode="0;_峿"/>
    <numFmt numFmtId="201" formatCode="yyyy/m/d;@"/>
    <numFmt numFmtId="202" formatCode="#,##0.0;[Red]\-#,##0.0"/>
    <numFmt numFmtId="203" formatCode="\+0.0;\ \-0.0"/>
    <numFmt numFmtId="204" formatCode="0_);[Red]\(0\)"/>
    <numFmt numFmtId="205" formatCode="0.000%"/>
    <numFmt numFmtId="206" formatCode="00&quot;00万トン&quot;"/>
    <numFmt numFmtId="207" formatCode="##&quot;億&quot;"/>
    <numFmt numFmtId="208" formatCode="&quot;(&quot;0000&quot;年度)&quot;"/>
  </numFmts>
  <fonts count="70">
    <font>
      <sz val="11"/>
      <name val="ＭＳ Ｐゴシック"/>
      <family val="3"/>
      <charset val="128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細明朝体"/>
      <family val="3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vertAlign val="subscript"/>
      <sz val="11"/>
      <name val="Century"/>
      <family val="1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Century"/>
      <family val="1"/>
    </font>
    <font>
      <sz val="11"/>
      <name val="ＭＳ Ｐ明朝"/>
      <family val="1"/>
      <charset val="128"/>
    </font>
    <font>
      <b/>
      <sz val="11"/>
      <name val="Century"/>
      <family val="1"/>
    </font>
    <font>
      <sz val="18"/>
      <name val="ＨＧｺﾞｼｯｸE-PRO"/>
      <family val="3"/>
      <charset val="128"/>
    </font>
    <font>
      <sz val="16"/>
      <name val="ＨＧｺﾞｼｯｸE-PRO"/>
      <family val="3"/>
      <charset val="128"/>
    </font>
    <font>
      <sz val="12"/>
      <name val="ＭＳ Ｐゴシック"/>
      <family val="3"/>
      <charset val="128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  <charset val="128"/>
    </font>
    <font>
      <sz val="11"/>
      <color indexed="55"/>
      <name val="Century"/>
      <family val="1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vertAlign val="superscript"/>
      <sz val="11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Times New Roman"/>
      <family val="1"/>
    </font>
    <font>
      <vertAlign val="subscript"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ＭＳ Ｐゴシック"/>
      <family val="3"/>
      <charset val="128"/>
    </font>
    <font>
      <b/>
      <vertAlign val="subscript"/>
      <sz val="16"/>
      <name val="ＭＳ Ｐゴシック"/>
      <family val="3"/>
      <charset val="128"/>
    </font>
    <font>
      <sz val="12"/>
      <name val="Century"/>
      <family val="1"/>
    </font>
    <font>
      <vertAlign val="subscript"/>
      <sz val="12"/>
      <name val="Century"/>
      <family val="1"/>
    </font>
    <font>
      <sz val="9"/>
      <name val="Century"/>
      <family val="1"/>
    </font>
    <font>
      <sz val="11"/>
      <color indexed="8"/>
      <name val="Century"/>
      <family val="1"/>
    </font>
    <font>
      <vertAlign val="superscript"/>
      <sz val="11"/>
      <color indexed="8"/>
      <name val="Century"/>
      <family val="1"/>
    </font>
    <font>
      <vertAlign val="subscript"/>
      <sz val="11"/>
      <color indexed="8"/>
      <name val="Century"/>
      <family val="1"/>
    </font>
    <font>
      <vertAlign val="superscript"/>
      <sz val="11"/>
      <name val="Century"/>
      <family val="1"/>
    </font>
    <font>
      <sz val="8"/>
      <name val="Century"/>
      <family val="1"/>
    </font>
    <font>
      <sz val="8"/>
      <name val="Times New Roman"/>
      <family val="1"/>
    </font>
    <font>
      <vertAlign val="superscript"/>
      <sz val="11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Century"/>
      <family val="1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vertAlign val="subscript"/>
      <sz val="12"/>
      <name val="Times New Roman"/>
      <family val="1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sz val="11"/>
      <color theme="0"/>
      <name val="ＭＳ Ｐ明朝"/>
      <family val="1"/>
      <charset val="128"/>
    </font>
    <font>
      <vertAlign val="superscript"/>
      <sz val="11"/>
      <color theme="0"/>
      <name val="ＭＳ Ｐ明朝"/>
      <family val="1"/>
      <charset val="128"/>
    </font>
    <font>
      <b/>
      <sz val="16"/>
      <name val="ＭＳ Ｐゴシック"/>
      <family val="3"/>
      <charset val="128"/>
      <scheme val="major"/>
    </font>
    <font>
      <sz val="11"/>
      <color theme="0" tint="-0.499984740745262"/>
      <name val="ＭＳ Ｐ明朝"/>
      <family val="1"/>
      <charset val="128"/>
    </font>
    <font>
      <sz val="11"/>
      <color theme="0" tint="-0.499984740745262"/>
      <name val="Century"/>
      <family val="1"/>
    </font>
    <font>
      <vertAlign val="subscript"/>
      <sz val="11"/>
      <color theme="0" tint="-0.499984740745262"/>
      <name val="Century"/>
      <family val="1"/>
    </font>
    <font>
      <b/>
      <sz val="14"/>
      <name val="ＭＳ Ｐゴシック"/>
      <family val="3"/>
      <charset val="128"/>
    </font>
    <font>
      <sz val="11"/>
      <color theme="0"/>
      <name val="Times New Roman"/>
      <family val="1"/>
    </font>
    <font>
      <vertAlign val="superscript"/>
      <sz val="11"/>
      <color theme="0"/>
      <name val="Times New Roman"/>
      <family val="1"/>
    </font>
    <font>
      <sz val="11"/>
      <color theme="0" tint="-0.34998626667073579"/>
      <name val="Century"/>
      <family val="1"/>
    </font>
  </fonts>
  <fills count="6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13"/>
      </patternFill>
    </fill>
    <fill>
      <patternFill patternType="solid">
        <fgColor indexed="41"/>
        <bgColor indexed="26"/>
      </patternFill>
    </fill>
    <fill>
      <patternFill patternType="solid">
        <fgColor indexed="31"/>
        <bgColor indexed="26"/>
      </patternFill>
    </fill>
    <fill>
      <patternFill patternType="solid">
        <fgColor indexed="47"/>
        <bgColor indexed="26"/>
      </patternFill>
    </fill>
    <fill>
      <patternFill patternType="solid">
        <fgColor indexed="22"/>
        <bgColor indexed="26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26"/>
      </patternFill>
    </fill>
    <fill>
      <patternFill patternType="solid">
        <fgColor indexed="44"/>
        <bgColor indexed="13"/>
      </patternFill>
    </fill>
    <fill>
      <patternFill patternType="solid">
        <fgColor indexed="9"/>
        <bgColor indexed="44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9"/>
      </patternFill>
    </fill>
    <fill>
      <patternFill patternType="solid">
        <fgColor rgb="FF99FF66"/>
        <bgColor indexed="26"/>
      </patternFill>
    </fill>
    <fill>
      <patternFill patternType="solid">
        <fgColor rgb="FF99FF66"/>
        <bgColor indexed="13"/>
      </patternFill>
    </fill>
    <fill>
      <patternFill patternType="solid">
        <fgColor rgb="FFCCFFCC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13"/>
      </patternFill>
    </fill>
    <fill>
      <patternFill patternType="solid">
        <fgColor rgb="FFCCFFCC"/>
        <bgColor indexed="9"/>
      </patternFill>
    </fill>
    <fill>
      <patternFill patternType="solid">
        <fgColor theme="4" tint="0.79998168889431442"/>
        <bgColor indexed="13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theme="0"/>
        <bgColor indexed="26"/>
      </patternFill>
    </fill>
    <fill>
      <patternFill patternType="solid">
        <fgColor rgb="FFCCFFCC"/>
        <bgColor indexed="4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13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13"/>
      </patternFill>
    </fill>
    <fill>
      <patternFill patternType="solid">
        <fgColor rgb="FF99FF99"/>
        <bgColor indexed="64"/>
      </patternFill>
    </fill>
    <fill>
      <patternFill patternType="solid">
        <fgColor theme="1" tint="0.499984740745262"/>
        <bgColor indexed="64"/>
      </patternFill>
    </fill>
  </fills>
  <borders count="1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</borders>
  <cellStyleXfs count="41">
    <xf numFmtId="0" fontId="0" fillId="0" borderId="0">
      <alignment vertical="center"/>
    </xf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1" fillId="2" borderId="1">
      <alignment horizontal="right" vertical="center"/>
    </xf>
    <xf numFmtId="0" fontId="1" fillId="3" borderId="0" applyBorder="0">
      <alignment horizontal="right" vertical="center"/>
    </xf>
    <xf numFmtId="0" fontId="1" fillId="3" borderId="0" applyBorder="0">
      <alignment horizontal="right" vertical="center"/>
    </xf>
    <xf numFmtId="0" fontId="24" fillId="4" borderId="1">
      <alignment horizontal="right" vertical="center"/>
    </xf>
    <xf numFmtId="0" fontId="24" fillId="4" borderId="1">
      <alignment horizontal="right" vertical="center"/>
    </xf>
    <xf numFmtId="0" fontId="24" fillId="4" borderId="3">
      <alignment horizontal="right" vertical="center"/>
    </xf>
    <xf numFmtId="4" fontId="2" fillId="0" borderId="4" applyFill="0" applyBorder="0" applyProtection="0">
      <alignment horizontal="right" vertical="center"/>
    </xf>
    <xf numFmtId="0" fontId="24" fillId="0" borderId="0" applyNumberFormat="0">
      <alignment horizontal="right"/>
    </xf>
    <xf numFmtId="0" fontId="1" fillId="0" borderId="5">
      <alignment horizontal="left" vertical="center" wrapText="1" indent="2"/>
    </xf>
    <xf numFmtId="0" fontId="1" fillId="3" borderId="2">
      <alignment horizontal="left" vertical="center"/>
    </xf>
    <xf numFmtId="0" fontId="24" fillId="0" borderId="6">
      <alignment horizontal="left" vertical="top" wrapText="1"/>
    </xf>
    <xf numFmtId="0" fontId="5" fillId="0" borderId="7"/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</xf>
    <xf numFmtId="0" fontId="1" fillId="0" borderId="8">
      <alignment horizontal="right" vertical="center"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5" borderId="0" applyNumberFormat="0" applyFont="0" applyBorder="0" applyAlignment="0" applyProtection="0"/>
    <xf numFmtId="0" fontId="5" fillId="0" borderId="0"/>
    <xf numFmtId="183" fontId="1" fillId="6" borderId="1" applyNumberFormat="0" applyFont="0" applyBorder="0" applyAlignment="0" applyProtection="0">
      <alignment horizontal="right" vertical="center"/>
    </xf>
    <xf numFmtId="0" fontId="1" fillId="7" borderId="3"/>
    <xf numFmtId="4" fontId="1" fillId="0" borderId="0"/>
    <xf numFmtId="9" fontId="6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3" fillId="0" borderId="0"/>
    <xf numFmtId="0" fontId="8" fillId="0" borderId="0"/>
    <xf numFmtId="0" fontId="8" fillId="0" borderId="0"/>
    <xf numFmtId="0" fontId="28" fillId="0" borderId="0">
      <alignment vertical="center"/>
    </xf>
    <xf numFmtId="1" fontId="2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122">
    <xf numFmtId="0" fontId="0" fillId="0" borderId="0" xfId="0">
      <alignment vertical="center"/>
    </xf>
    <xf numFmtId="0" fontId="10" fillId="8" borderId="0" xfId="33" applyFont="1" applyFill="1" applyAlignment="1">
      <alignment vertical="center"/>
    </xf>
    <xf numFmtId="0" fontId="10" fillId="8" borderId="0" xfId="33" applyFont="1" applyFill="1" applyBorder="1" applyAlignment="1">
      <alignment horizontal="center" vertical="center"/>
    </xf>
    <xf numFmtId="177" fontId="10" fillId="8" borderId="1" xfId="33" applyNumberFormat="1" applyFont="1" applyFill="1" applyBorder="1" applyAlignment="1">
      <alignment vertical="center"/>
    </xf>
    <xf numFmtId="177" fontId="10" fillId="8" borderId="0" xfId="33" applyNumberFormat="1" applyFont="1" applyFill="1" applyBorder="1" applyAlignment="1">
      <alignment vertical="center"/>
    </xf>
    <xf numFmtId="177" fontId="10" fillId="8" borderId="9" xfId="33" applyNumberFormat="1" applyFont="1" applyFill="1" applyBorder="1" applyAlignment="1">
      <alignment vertical="center"/>
    </xf>
    <xf numFmtId="179" fontId="10" fillId="8" borderId="1" xfId="33" applyNumberFormat="1" applyFont="1" applyFill="1" applyBorder="1" applyAlignment="1">
      <alignment vertical="center"/>
    </xf>
    <xf numFmtId="179" fontId="10" fillId="8" borderId="9" xfId="33" applyNumberFormat="1" applyFont="1" applyFill="1" applyBorder="1" applyAlignment="1">
      <alignment vertical="center"/>
    </xf>
    <xf numFmtId="0" fontId="11" fillId="8" borderId="1" xfId="33" applyFont="1" applyFill="1" applyBorder="1" applyAlignment="1">
      <alignment vertical="center"/>
    </xf>
    <xf numFmtId="0" fontId="11" fillId="8" borderId="9" xfId="33" applyFont="1" applyFill="1" applyBorder="1" applyAlignment="1">
      <alignment vertical="center"/>
    </xf>
    <xf numFmtId="0" fontId="11" fillId="8" borderId="4" xfId="33" applyFont="1" applyFill="1" applyBorder="1" applyAlignment="1">
      <alignment vertical="center"/>
    </xf>
    <xf numFmtId="185" fontId="10" fillId="8" borderId="10" xfId="33" applyNumberFormat="1" applyFont="1" applyFill="1" applyBorder="1" applyAlignment="1">
      <alignment vertical="center"/>
    </xf>
    <xf numFmtId="0" fontId="10" fillId="8" borderId="0" xfId="33" applyFont="1" applyFill="1"/>
    <xf numFmtId="0" fontId="10" fillId="5" borderId="1" xfId="33" applyFont="1" applyFill="1" applyBorder="1" applyAlignment="1">
      <alignment horizontal="center" vertical="center"/>
    </xf>
    <xf numFmtId="176" fontId="10" fillId="8" borderId="1" xfId="33" applyNumberFormat="1" applyFont="1" applyFill="1" applyBorder="1" applyAlignment="1">
      <alignment vertical="center"/>
    </xf>
    <xf numFmtId="176" fontId="10" fillId="8" borderId="9" xfId="33" applyNumberFormat="1" applyFont="1" applyFill="1" applyBorder="1" applyAlignment="1">
      <alignment vertical="center"/>
    </xf>
    <xf numFmtId="176" fontId="10" fillId="8" borderId="4" xfId="33" applyNumberFormat="1" applyFont="1" applyFill="1" applyBorder="1" applyAlignment="1">
      <alignment vertical="center"/>
    </xf>
    <xf numFmtId="0" fontId="10" fillId="8" borderId="1" xfId="33" applyFont="1" applyFill="1" applyBorder="1" applyAlignment="1">
      <alignment vertical="center"/>
    </xf>
    <xf numFmtId="176" fontId="10" fillId="8" borderId="11" xfId="33" applyNumberFormat="1" applyFont="1" applyFill="1" applyBorder="1" applyAlignment="1">
      <alignment vertical="center"/>
    </xf>
    <xf numFmtId="185" fontId="10" fillId="8" borderId="1" xfId="33" applyNumberFormat="1" applyFont="1" applyFill="1" applyBorder="1" applyAlignment="1">
      <alignment vertical="center"/>
    </xf>
    <xf numFmtId="185" fontId="10" fillId="8" borderId="9" xfId="33" applyNumberFormat="1" applyFont="1" applyFill="1" applyBorder="1" applyAlignment="1">
      <alignment vertical="center"/>
    </xf>
    <xf numFmtId="185" fontId="10" fillId="8" borderId="4" xfId="33" applyNumberFormat="1" applyFont="1" applyFill="1" applyBorder="1" applyAlignment="1">
      <alignment vertical="center"/>
    </xf>
    <xf numFmtId="185" fontId="10" fillId="8" borderId="0" xfId="33" applyNumberFormat="1" applyFont="1" applyFill="1"/>
    <xf numFmtId="185" fontId="10" fillId="8" borderId="12" xfId="33" applyNumberFormat="1" applyFont="1" applyFill="1" applyBorder="1" applyAlignment="1">
      <alignment vertical="center"/>
    </xf>
    <xf numFmtId="185" fontId="10" fillId="8" borderId="13" xfId="33" applyNumberFormat="1" applyFont="1" applyFill="1" applyBorder="1" applyAlignment="1">
      <alignment vertical="center"/>
    </xf>
    <xf numFmtId="0" fontId="10" fillId="5" borderId="14" xfId="33" applyFont="1" applyFill="1" applyBorder="1" applyAlignment="1">
      <alignment horizontal="left" vertical="center"/>
    </xf>
    <xf numFmtId="0" fontId="10" fillId="5" borderId="15" xfId="33" applyFont="1" applyFill="1" applyBorder="1" applyAlignment="1">
      <alignment horizontal="center" vertical="center"/>
    </xf>
    <xf numFmtId="0" fontId="10" fillId="5" borderId="16" xfId="33" applyFont="1" applyFill="1" applyBorder="1" applyAlignment="1">
      <alignment horizontal="center" vertical="center"/>
    </xf>
    <xf numFmtId="0" fontId="10" fillId="5" borderId="17" xfId="33" applyFont="1" applyFill="1" applyBorder="1" applyAlignment="1">
      <alignment horizontal="center" vertical="center"/>
    </xf>
    <xf numFmtId="0" fontId="10" fillId="8" borderId="19" xfId="33" applyFont="1" applyFill="1" applyBorder="1" applyAlignment="1">
      <alignment vertical="center" wrapText="1"/>
    </xf>
    <xf numFmtId="176" fontId="10" fillId="8" borderId="0" xfId="33" applyNumberFormat="1" applyFont="1" applyFill="1" applyAlignment="1">
      <alignment vertical="center"/>
    </xf>
    <xf numFmtId="184" fontId="10" fillId="8" borderId="1" xfId="33" applyNumberFormat="1" applyFont="1" applyFill="1" applyBorder="1" applyAlignment="1">
      <alignment vertical="center"/>
    </xf>
    <xf numFmtId="184" fontId="10" fillId="8" borderId="0" xfId="33" applyNumberFormat="1" applyFont="1" applyFill="1" applyAlignment="1">
      <alignment vertical="center"/>
    </xf>
    <xf numFmtId="184" fontId="10" fillId="8" borderId="9" xfId="33" applyNumberFormat="1" applyFont="1" applyFill="1" applyBorder="1" applyAlignment="1">
      <alignment vertical="center"/>
    </xf>
    <xf numFmtId="184" fontId="10" fillId="8" borderId="4" xfId="33" applyNumberFormat="1" applyFont="1" applyFill="1" applyBorder="1" applyAlignment="1">
      <alignment vertical="center"/>
    </xf>
    <xf numFmtId="10" fontId="10" fillId="8" borderId="10" xfId="33" applyNumberFormat="1" applyFont="1" applyFill="1" applyBorder="1" applyAlignment="1">
      <alignment vertical="center"/>
    </xf>
    <xf numFmtId="10" fontId="10" fillId="8" borderId="12" xfId="33" applyNumberFormat="1" applyFont="1" applyFill="1" applyBorder="1" applyAlignment="1">
      <alignment vertical="center"/>
    </xf>
    <xf numFmtId="10" fontId="10" fillId="8" borderId="13" xfId="33" applyNumberFormat="1" applyFont="1" applyFill="1" applyBorder="1" applyAlignment="1">
      <alignment vertical="center"/>
    </xf>
    <xf numFmtId="0" fontId="10" fillId="3" borderId="21" xfId="33" applyFont="1" applyFill="1" applyBorder="1" applyAlignment="1">
      <alignment vertical="center"/>
    </xf>
    <xf numFmtId="0" fontId="10" fillId="3" borderId="22" xfId="33" applyFont="1" applyFill="1" applyBorder="1" applyAlignment="1">
      <alignment vertical="center" wrapText="1"/>
    </xf>
    <xf numFmtId="40" fontId="10" fillId="8" borderId="20" xfId="29" applyNumberFormat="1" applyFont="1" applyFill="1" applyBorder="1" applyAlignment="1">
      <alignment vertical="center"/>
    </xf>
    <xf numFmtId="38" fontId="10" fillId="8" borderId="1" xfId="29" applyFont="1" applyFill="1" applyBorder="1" applyAlignment="1">
      <alignment vertical="center"/>
    </xf>
    <xf numFmtId="40" fontId="10" fillId="3" borderId="1" xfId="29" applyNumberFormat="1" applyFont="1" applyFill="1" applyBorder="1" applyAlignment="1">
      <alignment vertical="center"/>
    </xf>
    <xf numFmtId="40" fontId="10" fillId="3" borderId="3" xfId="29" applyNumberFormat="1" applyFont="1" applyFill="1" applyBorder="1" applyAlignment="1">
      <alignment vertical="center"/>
    </xf>
    <xf numFmtId="40" fontId="10" fillId="8" borderId="23" xfId="29" applyNumberFormat="1" applyFont="1" applyFill="1" applyBorder="1" applyAlignment="1">
      <alignment vertical="center"/>
    </xf>
    <xf numFmtId="40" fontId="10" fillId="8" borderId="23" xfId="29" applyNumberFormat="1" applyFont="1" applyFill="1" applyBorder="1" applyAlignment="1">
      <alignment vertical="center" wrapText="1"/>
    </xf>
    <xf numFmtId="40" fontId="10" fillId="8" borderId="24" xfId="29" applyNumberFormat="1" applyFont="1" applyFill="1" applyBorder="1" applyAlignment="1">
      <alignment vertical="center" wrapText="1"/>
    </xf>
    <xf numFmtId="40" fontId="10" fillId="8" borderId="25" xfId="29" applyNumberFormat="1" applyFont="1" applyFill="1" applyBorder="1" applyAlignment="1">
      <alignment vertical="center"/>
    </xf>
    <xf numFmtId="40" fontId="10" fillId="8" borderId="25" xfId="29" applyNumberFormat="1" applyFont="1" applyFill="1" applyBorder="1" applyAlignment="1">
      <alignment vertical="center" wrapText="1"/>
    </xf>
    <xf numFmtId="40" fontId="10" fillId="8" borderId="26" xfId="29" applyNumberFormat="1" applyFont="1" applyFill="1" applyBorder="1" applyAlignment="1">
      <alignment vertical="center" wrapText="1"/>
    </xf>
    <xf numFmtId="40" fontId="10" fillId="8" borderId="20" xfId="29" applyNumberFormat="1" applyFont="1" applyFill="1" applyBorder="1" applyAlignment="1">
      <alignment vertical="center" wrapText="1"/>
    </xf>
    <xf numFmtId="40" fontId="10" fillId="8" borderId="27" xfId="29" applyNumberFormat="1" applyFont="1" applyFill="1" applyBorder="1" applyAlignment="1">
      <alignment vertical="center" wrapText="1"/>
    </xf>
    <xf numFmtId="40" fontId="10" fillId="8" borderId="28" xfId="29" applyNumberFormat="1" applyFont="1" applyFill="1" applyBorder="1" applyAlignment="1">
      <alignment vertical="center"/>
    </xf>
    <xf numFmtId="40" fontId="10" fillId="8" borderId="29" xfId="29" applyNumberFormat="1" applyFont="1" applyFill="1" applyBorder="1" applyAlignment="1">
      <alignment vertical="center" wrapText="1"/>
    </xf>
    <xf numFmtId="40" fontId="10" fillId="8" borderId="30" xfId="29" applyNumberFormat="1" applyFont="1" applyFill="1" applyBorder="1" applyAlignment="1">
      <alignment vertical="center"/>
    </xf>
    <xf numFmtId="40" fontId="10" fillId="8" borderId="30" xfId="29" applyNumberFormat="1" applyFont="1" applyFill="1" applyBorder="1" applyAlignment="1">
      <alignment vertical="center" wrapText="1"/>
    </xf>
    <xf numFmtId="40" fontId="10" fillId="8" borderId="31" xfId="29" applyNumberFormat="1" applyFont="1" applyFill="1" applyBorder="1" applyAlignment="1">
      <alignment vertical="center" wrapText="1"/>
    </xf>
    <xf numFmtId="0" fontId="10" fillId="9" borderId="21" xfId="33" applyFont="1" applyFill="1" applyBorder="1" applyAlignment="1">
      <alignment vertical="center"/>
    </xf>
    <xf numFmtId="0" fontId="10" fillId="9" borderId="22" xfId="33" applyFont="1" applyFill="1" applyBorder="1" applyAlignment="1">
      <alignment vertical="center" wrapText="1"/>
    </xf>
    <xf numFmtId="40" fontId="10" fillId="9" borderId="1" xfId="29" applyNumberFormat="1" applyFont="1" applyFill="1" applyBorder="1" applyAlignment="1">
      <alignment vertical="center"/>
    </xf>
    <xf numFmtId="40" fontId="10" fillId="9" borderId="3" xfId="29" applyNumberFormat="1" applyFont="1" applyFill="1" applyBorder="1" applyAlignment="1">
      <alignment vertical="center"/>
    </xf>
    <xf numFmtId="0" fontId="10" fillId="4" borderId="22" xfId="33" applyFont="1" applyFill="1" applyBorder="1" applyAlignment="1">
      <alignment vertical="center" wrapText="1"/>
    </xf>
    <xf numFmtId="40" fontId="10" fillId="4" borderId="1" xfId="29" applyNumberFormat="1" applyFont="1" applyFill="1" applyBorder="1" applyAlignment="1">
      <alignment vertical="center"/>
    </xf>
    <xf numFmtId="40" fontId="10" fillId="4" borderId="3" xfId="29" applyNumberFormat="1" applyFont="1" applyFill="1" applyBorder="1" applyAlignment="1">
      <alignment vertical="center"/>
    </xf>
    <xf numFmtId="0" fontId="10" fillId="10" borderId="21" xfId="33" applyFont="1" applyFill="1" applyBorder="1" applyAlignment="1">
      <alignment vertical="center"/>
    </xf>
    <xf numFmtId="40" fontId="10" fillId="10" borderId="1" xfId="29" applyNumberFormat="1" applyFont="1" applyFill="1" applyBorder="1" applyAlignment="1">
      <alignment vertical="center"/>
    </xf>
    <xf numFmtId="40" fontId="10" fillId="10" borderId="3" xfId="29" applyNumberFormat="1" applyFont="1" applyFill="1" applyBorder="1" applyAlignment="1">
      <alignment vertical="center"/>
    </xf>
    <xf numFmtId="0" fontId="10" fillId="8" borderId="34" xfId="33" applyFont="1" applyFill="1" applyBorder="1" applyAlignment="1">
      <alignment vertical="center"/>
    </xf>
    <xf numFmtId="40" fontId="10" fillId="11" borderId="35" xfId="29" applyNumberFormat="1" applyFont="1" applyFill="1" applyBorder="1" applyAlignment="1">
      <alignment vertical="center" wrapText="1"/>
    </xf>
    <xf numFmtId="0" fontId="10" fillId="12" borderId="37" xfId="33" applyFont="1" applyFill="1" applyBorder="1" applyAlignment="1">
      <alignment vertical="center"/>
    </xf>
    <xf numFmtId="40" fontId="10" fillId="12" borderId="40" xfId="29" applyNumberFormat="1" applyFont="1" applyFill="1" applyBorder="1" applyAlignment="1">
      <alignment horizontal="center" vertical="center"/>
    </xf>
    <xf numFmtId="40" fontId="10" fillId="12" borderId="41" xfId="29" applyNumberFormat="1" applyFont="1" applyFill="1" applyBorder="1" applyAlignment="1">
      <alignment horizontal="center" vertical="center"/>
    </xf>
    <xf numFmtId="0" fontId="10" fillId="5" borderId="37" xfId="33" applyFont="1" applyFill="1" applyBorder="1" applyAlignment="1">
      <alignment vertical="center"/>
    </xf>
    <xf numFmtId="40" fontId="10" fillId="5" borderId="40" xfId="29" applyNumberFormat="1" applyFont="1" applyFill="1" applyBorder="1" applyAlignment="1">
      <alignment vertical="center"/>
    </xf>
    <xf numFmtId="40" fontId="10" fillId="5" borderId="44" xfId="29" applyNumberFormat="1" applyFont="1" applyFill="1" applyBorder="1" applyAlignment="1">
      <alignment vertical="center" wrapText="1"/>
    </xf>
    <xf numFmtId="40" fontId="10" fillId="13" borderId="45" xfId="29" applyNumberFormat="1" applyFont="1" applyFill="1" applyBorder="1" applyAlignment="1">
      <alignment vertical="center" wrapText="1"/>
    </xf>
    <xf numFmtId="40" fontId="17" fillId="8" borderId="46" xfId="29" applyNumberFormat="1" applyFont="1" applyFill="1" applyBorder="1" applyAlignment="1">
      <alignment vertical="center"/>
    </xf>
    <xf numFmtId="40" fontId="17" fillId="8" borderId="46" xfId="29" applyNumberFormat="1" applyFont="1" applyFill="1" applyBorder="1" applyAlignment="1">
      <alignment vertical="center" wrapText="1"/>
    </xf>
    <xf numFmtId="40" fontId="17" fillId="8" borderId="8" xfId="29" applyNumberFormat="1" applyFont="1" applyFill="1" applyBorder="1" applyAlignment="1">
      <alignment vertical="center" wrapText="1"/>
    </xf>
    <xf numFmtId="186" fontId="10" fillId="8" borderId="0" xfId="33" applyNumberFormat="1" applyFont="1" applyFill="1" applyAlignment="1">
      <alignment vertical="center"/>
    </xf>
    <xf numFmtId="179" fontId="10" fillId="8" borderId="0" xfId="26" applyNumberFormat="1" applyFont="1" applyFill="1" applyAlignment="1">
      <alignment vertical="center"/>
    </xf>
    <xf numFmtId="40" fontId="10" fillId="8" borderId="29" xfId="29" applyNumberFormat="1" applyFont="1" applyFill="1" applyBorder="1" applyAlignment="1">
      <alignment vertical="center"/>
    </xf>
    <xf numFmtId="40" fontId="10" fillId="8" borderId="31" xfId="29" applyNumberFormat="1" applyFont="1" applyFill="1" applyBorder="1" applyAlignment="1">
      <alignment vertical="center"/>
    </xf>
    <xf numFmtId="0" fontId="15" fillId="8" borderId="0" xfId="33" applyFont="1" applyFill="1" applyAlignment="1">
      <alignment vertical="center"/>
    </xf>
    <xf numFmtId="0" fontId="10" fillId="5" borderId="34" xfId="33" applyFont="1" applyFill="1" applyBorder="1" applyAlignment="1">
      <alignment horizontal="left" vertical="center"/>
    </xf>
    <xf numFmtId="0" fontId="10" fillId="5" borderId="22" xfId="33" applyFont="1" applyFill="1" applyBorder="1" applyAlignment="1">
      <alignment horizontal="center" vertical="center"/>
    </xf>
    <xf numFmtId="0" fontId="10" fillId="8" borderId="47" xfId="33" applyFont="1" applyFill="1" applyBorder="1" applyAlignment="1">
      <alignment vertical="center"/>
    </xf>
    <xf numFmtId="0" fontId="10" fillId="8" borderId="1" xfId="33" applyFont="1" applyFill="1" applyBorder="1" applyAlignment="1">
      <alignment vertical="center" wrapText="1"/>
    </xf>
    <xf numFmtId="178" fontId="10" fillId="8" borderId="1" xfId="33" applyNumberFormat="1" applyFont="1" applyFill="1" applyBorder="1" applyAlignment="1">
      <alignment vertical="center"/>
    </xf>
    <xf numFmtId="0" fontId="10" fillId="8" borderId="21" xfId="33" applyFont="1" applyFill="1" applyBorder="1" applyAlignment="1">
      <alignment vertical="center"/>
    </xf>
    <xf numFmtId="0" fontId="10" fillId="8" borderId="48" xfId="33" applyFont="1" applyFill="1" applyBorder="1" applyAlignment="1">
      <alignment vertical="center" wrapText="1"/>
    </xf>
    <xf numFmtId="180" fontId="10" fillId="11" borderId="48" xfId="33" applyNumberFormat="1" applyFont="1" applyFill="1" applyBorder="1" applyAlignment="1">
      <alignment vertical="center"/>
    </xf>
    <xf numFmtId="0" fontId="10" fillId="8" borderId="23" xfId="33" applyFont="1" applyFill="1" applyBorder="1" applyAlignment="1">
      <alignment vertical="center" wrapText="1"/>
    </xf>
    <xf numFmtId="176" fontId="10" fillId="8" borderId="23" xfId="0" applyNumberFormat="1" applyFont="1" applyFill="1" applyBorder="1" applyAlignment="1">
      <alignment vertical="center" wrapText="1"/>
    </xf>
    <xf numFmtId="180" fontId="10" fillId="11" borderId="23" xfId="33" applyNumberFormat="1" applyFont="1" applyFill="1" applyBorder="1" applyAlignment="1">
      <alignment vertical="center"/>
    </xf>
    <xf numFmtId="0" fontId="10" fillId="8" borderId="33" xfId="33" applyFont="1" applyFill="1" applyBorder="1" applyAlignment="1">
      <alignment vertical="center"/>
    </xf>
    <xf numFmtId="0" fontId="10" fillId="8" borderId="25" xfId="33" applyFont="1" applyFill="1" applyBorder="1" applyAlignment="1">
      <alignment vertical="center" wrapText="1"/>
    </xf>
    <xf numFmtId="180" fontId="10" fillId="11" borderId="25" xfId="33" applyNumberFormat="1" applyFont="1" applyFill="1" applyBorder="1" applyAlignment="1">
      <alignment vertical="center"/>
    </xf>
    <xf numFmtId="0" fontId="10" fillId="8" borderId="22" xfId="33" applyFont="1" applyFill="1" applyBorder="1" applyAlignment="1">
      <alignment vertical="center" wrapText="1"/>
    </xf>
    <xf numFmtId="176" fontId="10" fillId="8" borderId="1" xfId="0" applyNumberFormat="1" applyFont="1" applyFill="1" applyBorder="1" applyAlignment="1">
      <alignment vertical="center" wrapText="1"/>
    </xf>
    <xf numFmtId="176" fontId="10" fillId="8" borderId="49" xfId="0" applyNumberFormat="1" applyFont="1" applyFill="1" applyBorder="1" applyAlignment="1">
      <alignment vertical="center" wrapText="1"/>
    </xf>
    <xf numFmtId="176" fontId="10" fillId="8" borderId="9" xfId="0" applyNumberFormat="1" applyFont="1" applyFill="1" applyBorder="1" applyAlignment="1">
      <alignment vertical="center" wrapText="1"/>
    </xf>
    <xf numFmtId="0" fontId="10" fillId="8" borderId="51" xfId="33" applyFont="1" applyFill="1" applyBorder="1" applyAlignment="1">
      <alignment vertical="center" wrapText="1"/>
    </xf>
    <xf numFmtId="176" fontId="10" fillId="8" borderId="4" xfId="0" applyNumberFormat="1" applyFont="1" applyFill="1" applyBorder="1" applyAlignment="1">
      <alignment vertical="center" wrapText="1"/>
    </xf>
    <xf numFmtId="0" fontId="10" fillId="5" borderId="14" xfId="33" applyFont="1" applyFill="1" applyBorder="1" applyAlignment="1">
      <alignment horizontal="center" vertical="center"/>
    </xf>
    <xf numFmtId="187" fontId="10" fillId="12" borderId="41" xfId="33" applyNumberFormat="1" applyFont="1" applyFill="1" applyBorder="1" applyAlignment="1">
      <alignment horizontal="center" vertical="center"/>
    </xf>
    <xf numFmtId="0" fontId="10" fillId="3" borderId="52" xfId="33" applyFont="1" applyFill="1" applyBorder="1" applyAlignment="1">
      <alignment vertical="center" wrapText="1"/>
    </xf>
    <xf numFmtId="187" fontId="10" fillId="3" borderId="3" xfId="33" applyNumberFormat="1" applyFont="1" applyFill="1" applyBorder="1" applyAlignment="1">
      <alignment vertical="center"/>
    </xf>
    <xf numFmtId="0" fontId="10" fillId="8" borderId="22" xfId="33" applyFont="1" applyFill="1" applyBorder="1" applyAlignment="1">
      <alignment vertical="center"/>
    </xf>
    <xf numFmtId="0" fontId="10" fillId="8" borderId="36" xfId="33" applyFont="1" applyFill="1" applyBorder="1" applyAlignment="1">
      <alignment vertical="center"/>
    </xf>
    <xf numFmtId="0" fontId="10" fillId="8" borderId="39" xfId="33" applyFont="1" applyFill="1" applyBorder="1" applyAlignment="1">
      <alignment vertical="center" wrapText="1"/>
    </xf>
    <xf numFmtId="176" fontId="10" fillId="8" borderId="40" xfId="33" applyNumberFormat="1" applyFont="1" applyFill="1" applyBorder="1" applyAlignment="1">
      <alignment vertical="center"/>
    </xf>
    <xf numFmtId="178" fontId="10" fillId="8" borderId="40" xfId="33" applyNumberFormat="1" applyFont="1" applyFill="1" applyBorder="1" applyAlignment="1">
      <alignment vertical="center"/>
    </xf>
    <xf numFmtId="178" fontId="10" fillId="8" borderId="41" xfId="33" applyNumberFormat="1" applyFont="1" applyFill="1" applyBorder="1" applyAlignment="1">
      <alignment vertical="center"/>
    </xf>
    <xf numFmtId="0" fontId="10" fillId="8" borderId="59" xfId="33" applyFont="1" applyFill="1" applyBorder="1" applyAlignment="1">
      <alignment vertical="center"/>
    </xf>
    <xf numFmtId="0" fontId="10" fillId="8" borderId="28" xfId="33" applyFont="1" applyFill="1" applyBorder="1" applyAlignment="1">
      <alignment vertical="center" wrapText="1"/>
    </xf>
    <xf numFmtId="176" fontId="10" fillId="8" borderId="28" xfId="33" applyNumberFormat="1" applyFont="1" applyFill="1" applyBorder="1" applyAlignment="1">
      <alignment vertical="center"/>
    </xf>
    <xf numFmtId="180" fontId="10" fillId="8" borderId="28" xfId="33" applyNumberFormat="1" applyFont="1" applyFill="1" applyBorder="1" applyAlignment="1">
      <alignment vertical="center"/>
    </xf>
    <xf numFmtId="180" fontId="10" fillId="8" borderId="29" xfId="33" applyNumberFormat="1" applyFont="1" applyFill="1" applyBorder="1" applyAlignment="1">
      <alignment vertical="center"/>
    </xf>
    <xf numFmtId="0" fontId="10" fillId="8" borderId="30" xfId="33" applyFont="1" applyFill="1" applyBorder="1" applyAlignment="1">
      <alignment vertical="center" wrapText="1"/>
    </xf>
    <xf numFmtId="176" fontId="10" fillId="8" borderId="30" xfId="33" applyNumberFormat="1" applyFont="1" applyFill="1" applyBorder="1" applyAlignment="1">
      <alignment vertical="center"/>
    </xf>
    <xf numFmtId="176" fontId="10" fillId="8" borderId="30" xfId="0" applyNumberFormat="1" applyFont="1" applyFill="1" applyBorder="1" applyAlignment="1">
      <alignment vertical="center" wrapText="1"/>
    </xf>
    <xf numFmtId="176" fontId="10" fillId="8" borderId="31" xfId="0" applyNumberFormat="1" applyFont="1" applyFill="1" applyBorder="1" applyAlignment="1">
      <alignment vertical="center" wrapText="1"/>
    </xf>
    <xf numFmtId="0" fontId="10" fillId="8" borderId="60" xfId="33" applyFont="1" applyFill="1" applyBorder="1" applyAlignment="1">
      <alignment vertical="center"/>
    </xf>
    <xf numFmtId="0" fontId="10" fillId="8" borderId="61" xfId="33" applyFont="1" applyFill="1" applyBorder="1" applyAlignment="1">
      <alignment vertical="center" wrapText="1"/>
    </xf>
    <xf numFmtId="176" fontId="10" fillId="8" borderId="61" xfId="33" applyNumberFormat="1" applyFont="1" applyFill="1" applyBorder="1" applyAlignment="1">
      <alignment vertical="center"/>
    </xf>
    <xf numFmtId="176" fontId="10" fillId="8" borderId="61" xfId="0" applyNumberFormat="1" applyFont="1" applyFill="1" applyBorder="1" applyAlignment="1">
      <alignment vertical="center" wrapText="1"/>
    </xf>
    <xf numFmtId="176" fontId="10" fillId="8" borderId="32" xfId="0" applyNumberFormat="1" applyFont="1" applyFill="1" applyBorder="1" applyAlignment="1">
      <alignment vertical="center" wrapText="1"/>
    </xf>
    <xf numFmtId="176" fontId="10" fillId="8" borderId="40" xfId="0" applyNumberFormat="1" applyFont="1" applyFill="1" applyBorder="1" applyAlignment="1">
      <alignment vertical="center" wrapText="1"/>
    </xf>
    <xf numFmtId="176" fontId="10" fillId="8" borderId="41" xfId="0" applyNumberFormat="1" applyFont="1" applyFill="1" applyBorder="1" applyAlignment="1">
      <alignment vertical="center" wrapText="1"/>
    </xf>
    <xf numFmtId="176" fontId="10" fillId="8" borderId="28" xfId="0" applyNumberFormat="1" applyFont="1" applyFill="1" applyBorder="1" applyAlignment="1">
      <alignment vertical="center" wrapText="1"/>
    </xf>
    <xf numFmtId="176" fontId="10" fillId="8" borderId="29" xfId="0" applyNumberFormat="1" applyFont="1" applyFill="1" applyBorder="1" applyAlignment="1">
      <alignment vertical="center" wrapText="1"/>
    </xf>
    <xf numFmtId="176" fontId="10" fillId="8" borderId="16" xfId="33" applyNumberFormat="1" applyFont="1" applyFill="1" applyBorder="1" applyAlignment="1">
      <alignment vertical="center"/>
    </xf>
    <xf numFmtId="176" fontId="10" fillId="8" borderId="17" xfId="0" applyNumberFormat="1" applyFont="1" applyFill="1" applyBorder="1" applyAlignment="1">
      <alignment vertical="center" wrapText="1"/>
    </xf>
    <xf numFmtId="0" fontId="10" fillId="8" borderId="37" xfId="33" applyFont="1" applyFill="1" applyBorder="1" applyAlignment="1">
      <alignment vertical="center"/>
    </xf>
    <xf numFmtId="176" fontId="10" fillId="8" borderId="63" xfId="0" applyNumberFormat="1" applyFont="1" applyFill="1" applyBorder="1" applyAlignment="1">
      <alignment vertical="center" wrapText="1"/>
    </xf>
    <xf numFmtId="0" fontId="10" fillId="8" borderId="64" xfId="33" applyFont="1" applyFill="1" applyBorder="1" applyAlignment="1">
      <alignment vertical="center"/>
    </xf>
    <xf numFmtId="176" fontId="10" fillId="8" borderId="65" xfId="0" applyNumberFormat="1" applyFont="1" applyFill="1" applyBorder="1" applyAlignment="1">
      <alignment vertical="center" wrapText="1"/>
    </xf>
    <xf numFmtId="176" fontId="10" fillId="8" borderId="46" xfId="33" applyNumberFormat="1" applyFont="1" applyFill="1" applyBorder="1" applyAlignment="1">
      <alignment vertical="center"/>
    </xf>
    <xf numFmtId="176" fontId="10" fillId="8" borderId="46" xfId="0" applyNumberFormat="1" applyFont="1" applyFill="1" applyBorder="1" applyAlignment="1">
      <alignment vertical="center" wrapText="1"/>
    </xf>
    <xf numFmtId="176" fontId="10" fillId="8" borderId="8" xfId="0" applyNumberFormat="1" applyFont="1" applyFill="1" applyBorder="1" applyAlignment="1">
      <alignment vertical="center" wrapText="1"/>
    </xf>
    <xf numFmtId="180" fontId="10" fillId="8" borderId="1" xfId="33" applyNumberFormat="1" applyFont="1" applyFill="1" applyBorder="1" applyAlignment="1">
      <alignment vertical="center"/>
    </xf>
    <xf numFmtId="184" fontId="10" fillId="8" borderId="11" xfId="33" applyNumberFormat="1" applyFont="1" applyFill="1" applyBorder="1" applyAlignment="1">
      <alignment vertical="center"/>
    </xf>
    <xf numFmtId="176" fontId="10" fillId="8" borderId="11" xfId="0" applyNumberFormat="1" applyFont="1" applyFill="1" applyBorder="1" applyAlignment="1">
      <alignment vertical="center" wrapText="1"/>
    </xf>
    <xf numFmtId="179" fontId="10" fillId="8" borderId="10" xfId="33" applyNumberFormat="1" applyFont="1" applyFill="1" applyBorder="1" applyAlignment="1">
      <alignment vertical="center"/>
    </xf>
    <xf numFmtId="179" fontId="10" fillId="8" borderId="66" xfId="33" applyNumberFormat="1" applyFont="1" applyFill="1" applyBorder="1" applyAlignment="1">
      <alignment vertical="center"/>
    </xf>
    <xf numFmtId="179" fontId="10" fillId="8" borderId="13" xfId="33" applyNumberFormat="1" applyFont="1" applyFill="1" applyBorder="1" applyAlignment="1">
      <alignment vertical="center"/>
    </xf>
    <xf numFmtId="0" fontId="18" fillId="8" borderId="0" xfId="33" applyFont="1" applyFill="1" applyAlignment="1">
      <alignment vertical="center"/>
    </xf>
    <xf numFmtId="0" fontId="10" fillId="8" borderId="0" xfId="32" applyFont="1" applyFill="1"/>
    <xf numFmtId="0" fontId="10" fillId="8" borderId="0" xfId="32" applyFont="1" applyFill="1" applyAlignment="1">
      <alignment horizontal="right"/>
    </xf>
    <xf numFmtId="0" fontId="10" fillId="5" borderId="1" xfId="32" applyFont="1" applyFill="1" applyBorder="1" applyAlignment="1">
      <alignment horizontal="center"/>
    </xf>
    <xf numFmtId="176" fontId="10" fillId="8" borderId="1" xfId="32" applyNumberFormat="1" applyFont="1" applyFill="1" applyBorder="1"/>
    <xf numFmtId="179" fontId="10" fillId="8" borderId="1" xfId="26" applyNumberFormat="1" applyFont="1" applyFill="1" applyBorder="1" applyAlignment="1"/>
    <xf numFmtId="0" fontId="10" fillId="8" borderId="1" xfId="32" applyFont="1" applyFill="1" applyBorder="1"/>
    <xf numFmtId="0" fontId="19" fillId="8" borderId="0" xfId="33" applyFont="1" applyFill="1" applyAlignment="1">
      <alignment vertical="center"/>
    </xf>
    <xf numFmtId="0" fontId="19" fillId="8" borderId="0" xfId="32" applyFont="1" applyFill="1" applyAlignment="1">
      <alignment vertical="center"/>
    </xf>
    <xf numFmtId="190" fontId="10" fillId="8" borderId="0" xfId="33" applyNumberFormat="1" applyFont="1" applyFill="1"/>
    <xf numFmtId="191" fontId="10" fillId="8" borderId="0" xfId="33" applyNumberFormat="1" applyFont="1" applyFill="1"/>
    <xf numFmtId="0" fontId="10" fillId="8" borderId="42" xfId="33" applyFont="1" applyFill="1" applyBorder="1" applyAlignment="1">
      <alignment vertical="center"/>
    </xf>
    <xf numFmtId="176" fontId="10" fillId="8" borderId="67" xfId="0" applyNumberFormat="1" applyFont="1" applyFill="1" applyBorder="1" applyAlignment="1">
      <alignment vertical="center" wrapText="1"/>
    </xf>
    <xf numFmtId="192" fontId="10" fillId="8" borderId="0" xfId="33" applyNumberFormat="1" applyFont="1" applyFill="1" applyAlignment="1">
      <alignment vertical="center"/>
    </xf>
    <xf numFmtId="0" fontId="10" fillId="5" borderId="68" xfId="33" applyFont="1" applyFill="1" applyBorder="1" applyAlignment="1">
      <alignment horizontal="center" vertical="center"/>
    </xf>
    <xf numFmtId="0" fontId="10" fillId="8" borderId="0" xfId="33" applyFont="1" applyFill="1" applyBorder="1" applyAlignment="1">
      <alignment vertical="center"/>
    </xf>
    <xf numFmtId="0" fontId="10" fillId="8" borderId="0" xfId="33" applyFont="1" applyFill="1" applyBorder="1"/>
    <xf numFmtId="185" fontId="10" fillId="8" borderId="11" xfId="33" applyNumberFormat="1" applyFont="1" applyFill="1" applyBorder="1" applyAlignment="1">
      <alignment vertical="center"/>
    </xf>
    <xf numFmtId="0" fontId="11" fillId="8" borderId="0" xfId="33" applyFont="1" applyFill="1" applyBorder="1" applyAlignment="1">
      <alignment horizontal="center" vertical="center"/>
    </xf>
    <xf numFmtId="0" fontId="11" fillId="8" borderId="0" xfId="33" applyFont="1" applyFill="1" applyBorder="1" applyAlignment="1">
      <alignment vertical="center" wrapText="1"/>
    </xf>
    <xf numFmtId="184" fontId="10" fillId="8" borderId="0" xfId="33" applyNumberFormat="1" applyFont="1" applyFill="1" applyBorder="1" applyAlignment="1">
      <alignment vertical="center"/>
    </xf>
    <xf numFmtId="178" fontId="10" fillId="8" borderId="0" xfId="33" applyNumberFormat="1" applyFont="1" applyFill="1" applyBorder="1" applyAlignment="1">
      <alignment vertical="center"/>
    </xf>
    <xf numFmtId="180" fontId="10" fillId="8" borderId="0" xfId="33" applyNumberFormat="1" applyFont="1" applyFill="1" applyBorder="1" applyAlignment="1">
      <alignment vertical="center"/>
    </xf>
    <xf numFmtId="176" fontId="10" fillId="8" borderId="0" xfId="0" applyNumberFormat="1" applyFont="1" applyFill="1" applyBorder="1" applyAlignment="1">
      <alignment vertical="center" wrapText="1"/>
    </xf>
    <xf numFmtId="185" fontId="10" fillId="8" borderId="66" xfId="33" applyNumberFormat="1" applyFont="1" applyFill="1" applyBorder="1" applyAlignment="1">
      <alignment vertical="center"/>
    </xf>
    <xf numFmtId="185" fontId="10" fillId="8" borderId="0" xfId="33" applyNumberFormat="1" applyFont="1" applyFill="1" applyBorder="1" applyAlignment="1">
      <alignment vertical="center"/>
    </xf>
    <xf numFmtId="10" fontId="10" fillId="8" borderId="0" xfId="26" applyNumberFormat="1" applyFont="1" applyFill="1" applyAlignment="1">
      <alignment vertical="center"/>
    </xf>
    <xf numFmtId="176" fontId="10" fillId="8" borderId="0" xfId="33" applyNumberFormat="1" applyFont="1" applyFill="1"/>
    <xf numFmtId="40" fontId="10" fillId="8" borderId="67" xfId="29" applyNumberFormat="1" applyFont="1" applyFill="1" applyBorder="1" applyAlignment="1">
      <alignment vertical="center" wrapText="1"/>
    </xf>
    <xf numFmtId="176" fontId="10" fillId="8" borderId="0" xfId="33" applyNumberFormat="1" applyFont="1" applyFill="1" applyBorder="1" applyAlignment="1">
      <alignment vertical="center"/>
    </xf>
    <xf numFmtId="38" fontId="10" fillId="8" borderId="0" xfId="29" applyFont="1" applyFill="1" applyBorder="1" applyAlignment="1">
      <alignment vertical="center"/>
    </xf>
    <xf numFmtId="176" fontId="10" fillId="8" borderId="57" xfId="33" applyNumberFormat="1" applyFont="1" applyFill="1" applyBorder="1" applyAlignment="1">
      <alignment vertical="center"/>
    </xf>
    <xf numFmtId="176" fontId="10" fillId="8" borderId="56" xfId="0" applyNumberFormat="1" applyFont="1" applyFill="1" applyBorder="1" applyAlignment="1">
      <alignment vertical="center" wrapText="1"/>
    </xf>
    <xf numFmtId="4" fontId="10" fillId="8" borderId="0" xfId="33" applyNumberFormat="1" applyFont="1" applyFill="1" applyAlignment="1">
      <alignment vertical="center"/>
    </xf>
    <xf numFmtId="194" fontId="10" fillId="8" borderId="0" xfId="33" applyNumberFormat="1" applyFont="1" applyFill="1" applyAlignment="1">
      <alignment vertical="center"/>
    </xf>
    <xf numFmtId="0" fontId="22" fillId="8" borderId="0" xfId="33" applyFont="1" applyFill="1"/>
    <xf numFmtId="0" fontId="23" fillId="8" borderId="0" xfId="33" applyFont="1" applyFill="1"/>
    <xf numFmtId="176" fontId="10" fillId="8" borderId="69" xfId="33" applyNumberFormat="1" applyFont="1" applyFill="1" applyBorder="1" applyAlignment="1">
      <alignment vertical="center"/>
    </xf>
    <xf numFmtId="176" fontId="10" fillId="8" borderId="69" xfId="0" applyNumberFormat="1" applyFont="1" applyFill="1" applyBorder="1" applyAlignment="1">
      <alignment vertical="center" wrapText="1"/>
    </xf>
    <xf numFmtId="176" fontId="10" fillId="8" borderId="70" xfId="0" applyNumberFormat="1" applyFont="1" applyFill="1" applyBorder="1" applyAlignment="1">
      <alignment vertical="center" wrapText="1"/>
    </xf>
    <xf numFmtId="0" fontId="10" fillId="8" borderId="0" xfId="31" applyFont="1" applyFill="1"/>
    <xf numFmtId="195" fontId="10" fillId="8" borderId="0" xfId="31" applyNumberFormat="1" applyFont="1" applyFill="1"/>
    <xf numFmtId="0" fontId="16" fillId="8" borderId="0" xfId="31" applyFont="1" applyFill="1"/>
    <xf numFmtId="197" fontId="10" fillId="8" borderId="0" xfId="33" applyNumberFormat="1" applyFont="1" applyFill="1" applyAlignment="1">
      <alignment vertical="center"/>
    </xf>
    <xf numFmtId="38" fontId="10" fillId="8" borderId="0" xfId="33" applyNumberFormat="1" applyFont="1" applyFill="1" applyAlignment="1">
      <alignment vertical="center"/>
    </xf>
    <xf numFmtId="0" fontId="26" fillId="8" borderId="0" xfId="33" applyFont="1" applyFill="1" applyAlignment="1">
      <alignment vertical="center"/>
    </xf>
    <xf numFmtId="38" fontId="10" fillId="8" borderId="4" xfId="29" applyFont="1" applyFill="1" applyBorder="1" applyAlignment="1">
      <alignment vertical="center"/>
    </xf>
    <xf numFmtId="0" fontId="27" fillId="5" borderId="1" xfId="33" applyFont="1" applyFill="1" applyBorder="1" applyAlignment="1">
      <alignment horizontal="center" vertical="center" wrapText="1"/>
    </xf>
    <xf numFmtId="11" fontId="10" fillId="8" borderId="0" xfId="33" applyNumberFormat="1" applyFont="1" applyFill="1" applyAlignment="1">
      <alignment vertical="center"/>
    </xf>
    <xf numFmtId="0" fontId="10" fillId="8" borderId="57" xfId="33" applyFont="1" applyFill="1" applyBorder="1" applyAlignment="1">
      <alignment vertical="center"/>
    </xf>
    <xf numFmtId="0" fontId="10" fillId="26" borderId="47" xfId="33" applyFont="1" applyFill="1" applyBorder="1" applyAlignment="1">
      <alignment vertical="center"/>
    </xf>
    <xf numFmtId="176" fontId="10" fillId="26" borderId="1" xfId="33" applyNumberFormat="1" applyFont="1" applyFill="1" applyBorder="1" applyAlignment="1">
      <alignment vertical="center"/>
    </xf>
    <xf numFmtId="0" fontId="10" fillId="26" borderId="21" xfId="33" applyFont="1" applyFill="1" applyBorder="1" applyAlignment="1">
      <alignment vertical="center"/>
    </xf>
    <xf numFmtId="0" fontId="10" fillId="27" borderId="47" xfId="33" applyFont="1" applyFill="1" applyBorder="1" applyAlignment="1">
      <alignment vertical="center"/>
    </xf>
    <xf numFmtId="176" fontId="10" fillId="27" borderId="11" xfId="33" applyNumberFormat="1" applyFont="1" applyFill="1" applyBorder="1" applyAlignment="1">
      <alignment vertical="center"/>
    </xf>
    <xf numFmtId="0" fontId="10" fillId="27" borderId="21" xfId="33" applyFont="1" applyFill="1" applyBorder="1" applyAlignment="1">
      <alignment vertical="center"/>
    </xf>
    <xf numFmtId="0" fontId="10" fillId="27" borderId="4" xfId="33" applyFont="1" applyFill="1" applyBorder="1" applyAlignment="1">
      <alignment vertical="center"/>
    </xf>
    <xf numFmtId="0" fontId="10" fillId="28" borderId="21" xfId="33" applyFont="1" applyFill="1" applyBorder="1" applyAlignment="1">
      <alignment vertical="center"/>
    </xf>
    <xf numFmtId="176" fontId="10" fillId="29" borderId="4" xfId="33" applyNumberFormat="1" applyFont="1" applyFill="1" applyBorder="1" applyAlignment="1">
      <alignment vertical="center"/>
    </xf>
    <xf numFmtId="9" fontId="10" fillId="26" borderId="1" xfId="26" applyFont="1" applyFill="1" applyBorder="1" applyAlignment="1">
      <alignment vertical="center"/>
    </xf>
    <xf numFmtId="9" fontId="10" fillId="8" borderId="1" xfId="26" applyFont="1" applyFill="1" applyBorder="1" applyAlignment="1">
      <alignment vertical="center"/>
    </xf>
    <xf numFmtId="9" fontId="10" fillId="8" borderId="11" xfId="26" applyFont="1" applyFill="1" applyBorder="1" applyAlignment="1">
      <alignment vertical="center"/>
    </xf>
    <xf numFmtId="9" fontId="10" fillId="29" borderId="4" xfId="26" applyFont="1" applyFill="1" applyBorder="1" applyAlignment="1">
      <alignment vertical="center"/>
    </xf>
    <xf numFmtId="0" fontId="10" fillId="30" borderId="34" xfId="33" applyFont="1" applyFill="1" applyBorder="1" applyAlignment="1">
      <alignment vertical="center"/>
    </xf>
    <xf numFmtId="0" fontId="10" fillId="30" borderId="22" xfId="33" applyFont="1" applyFill="1" applyBorder="1" applyAlignment="1">
      <alignment horizontal="center" vertical="center"/>
    </xf>
    <xf numFmtId="0" fontId="10" fillId="30" borderId="1" xfId="33" applyFont="1" applyFill="1" applyBorder="1" applyAlignment="1">
      <alignment horizontal="center" vertical="center"/>
    </xf>
    <xf numFmtId="40" fontId="10" fillId="8" borderId="72" xfId="29" applyNumberFormat="1" applyFont="1" applyFill="1" applyBorder="1" applyAlignment="1">
      <alignment vertical="center"/>
    </xf>
    <xf numFmtId="40" fontId="10" fillId="8" borderId="72" xfId="29" applyNumberFormat="1" applyFont="1" applyFill="1" applyBorder="1" applyAlignment="1">
      <alignment vertical="center" wrapText="1"/>
    </xf>
    <xf numFmtId="40" fontId="10" fillId="8" borderId="1" xfId="29" applyNumberFormat="1" applyFont="1" applyFill="1" applyBorder="1" applyAlignment="1">
      <alignment vertical="center"/>
    </xf>
    <xf numFmtId="40" fontId="10" fillId="8" borderId="73" xfId="29" applyNumberFormat="1" applyFont="1" applyFill="1" applyBorder="1" applyAlignment="1">
      <alignment vertical="center"/>
    </xf>
    <xf numFmtId="40" fontId="10" fillId="8" borderId="73" xfId="29" applyNumberFormat="1" applyFont="1" applyFill="1" applyBorder="1" applyAlignment="1">
      <alignment vertical="center" wrapText="1"/>
    </xf>
    <xf numFmtId="0" fontId="10" fillId="26" borderId="22" xfId="33" applyFont="1" applyFill="1" applyBorder="1" applyAlignment="1">
      <alignment vertical="center" wrapText="1"/>
    </xf>
    <xf numFmtId="40" fontId="10" fillId="26" borderId="1" xfId="29" applyNumberFormat="1" applyFont="1" applyFill="1" applyBorder="1" applyAlignment="1">
      <alignment vertical="center"/>
    </xf>
    <xf numFmtId="40" fontId="10" fillId="26" borderId="1" xfId="29" applyNumberFormat="1" applyFont="1" applyFill="1" applyBorder="1" applyAlignment="1">
      <alignment vertical="center" wrapText="1"/>
    </xf>
    <xf numFmtId="40" fontId="10" fillId="29" borderId="1" xfId="29" applyNumberFormat="1" applyFont="1" applyFill="1" applyBorder="1" applyAlignment="1">
      <alignment vertical="center"/>
    </xf>
    <xf numFmtId="40" fontId="10" fillId="29" borderId="1" xfId="29" applyNumberFormat="1" applyFont="1" applyFill="1" applyBorder="1" applyAlignment="1">
      <alignment vertical="center" wrapText="1"/>
    </xf>
    <xf numFmtId="40" fontId="10" fillId="8" borderId="57" xfId="29" applyNumberFormat="1" applyFont="1" applyFill="1" applyBorder="1" applyAlignment="1">
      <alignment vertical="center"/>
    </xf>
    <xf numFmtId="0" fontId="10" fillId="8" borderId="22" xfId="31" applyFont="1" applyFill="1" applyBorder="1"/>
    <xf numFmtId="0" fontId="10" fillId="8" borderId="0" xfId="31" applyFont="1" applyFill="1" applyBorder="1"/>
    <xf numFmtId="179" fontId="10" fillId="8" borderId="0" xfId="31" applyNumberFormat="1" applyFont="1" applyFill="1" applyBorder="1"/>
    <xf numFmtId="38" fontId="10" fillId="8" borderId="1" xfId="31" applyNumberFormat="1" applyFont="1" applyFill="1" applyBorder="1"/>
    <xf numFmtId="0" fontId="10" fillId="30" borderId="34" xfId="31" applyFont="1" applyFill="1" applyBorder="1"/>
    <xf numFmtId="0" fontId="10" fillId="30" borderId="22" xfId="31" applyFont="1" applyFill="1" applyBorder="1"/>
    <xf numFmtId="0" fontId="10" fillId="30" borderId="1" xfId="31" applyFont="1" applyFill="1" applyBorder="1" applyAlignment="1">
      <alignment horizontal="center"/>
    </xf>
    <xf numFmtId="0" fontId="10" fillId="8" borderId="34" xfId="31" applyFont="1" applyFill="1" applyBorder="1"/>
    <xf numFmtId="38" fontId="10" fillId="14" borderId="40" xfId="29" applyNumberFormat="1" applyFont="1" applyFill="1" applyBorder="1" applyAlignment="1">
      <alignment vertical="center"/>
    </xf>
    <xf numFmtId="38" fontId="10" fillId="15" borderId="1" xfId="29" applyNumberFormat="1" applyFont="1" applyFill="1" applyBorder="1" applyAlignment="1">
      <alignment vertical="center"/>
    </xf>
    <xf numFmtId="38" fontId="10" fillId="3" borderId="1" xfId="29" applyNumberFormat="1" applyFont="1" applyFill="1" applyBorder="1" applyAlignment="1">
      <alignment vertical="center"/>
    </xf>
    <xf numFmtId="38" fontId="10" fillId="17" borderId="20" xfId="29" applyNumberFormat="1" applyFont="1" applyFill="1" applyBorder="1" applyAlignment="1">
      <alignment vertical="center"/>
    </xf>
    <xf numFmtId="38" fontId="10" fillId="16" borderId="23" xfId="29" applyNumberFormat="1" applyFont="1" applyFill="1" applyBorder="1" applyAlignment="1">
      <alignment vertical="center"/>
    </xf>
    <xf numFmtId="38" fontId="10" fillId="16" borderId="25" xfId="29" applyNumberFormat="1" applyFont="1" applyFill="1" applyBorder="1" applyAlignment="1">
      <alignment vertical="center"/>
    </xf>
    <xf numFmtId="38" fontId="10" fillId="18" borderId="1" xfId="29" applyNumberFormat="1" applyFont="1" applyFill="1" applyBorder="1" applyAlignment="1">
      <alignment vertical="center"/>
    </xf>
    <xf numFmtId="38" fontId="10" fillId="9" borderId="1" xfId="29" applyNumberFormat="1" applyFont="1" applyFill="1" applyBorder="1" applyAlignment="1">
      <alignment vertical="center"/>
    </xf>
    <xf numFmtId="38" fontId="10" fillId="16" borderId="20" xfId="29" applyNumberFormat="1" applyFont="1" applyFill="1" applyBorder="1" applyAlignment="1">
      <alignment vertical="center"/>
    </xf>
    <xf numFmtId="38" fontId="10" fillId="10" borderId="1" xfId="29" applyNumberFormat="1" applyFont="1" applyFill="1" applyBorder="1" applyAlignment="1">
      <alignment vertical="center"/>
    </xf>
    <xf numFmtId="38" fontId="10" fillId="20" borderId="1" xfId="29" applyNumberFormat="1" applyFont="1" applyFill="1" applyBorder="1" applyAlignment="1">
      <alignment vertical="center"/>
    </xf>
    <xf numFmtId="38" fontId="10" fillId="5" borderId="40" xfId="29" applyNumberFormat="1" applyFont="1" applyFill="1" applyBorder="1" applyAlignment="1">
      <alignment vertical="center"/>
    </xf>
    <xf numFmtId="38" fontId="10" fillId="37" borderId="1" xfId="29" applyNumberFormat="1" applyFont="1" applyFill="1" applyBorder="1" applyAlignment="1">
      <alignment vertical="center"/>
    </xf>
    <xf numFmtId="38" fontId="10" fillId="26" borderId="1" xfId="29" applyNumberFormat="1" applyFont="1" applyFill="1" applyBorder="1" applyAlignment="1">
      <alignment vertical="center"/>
    </xf>
    <xf numFmtId="38" fontId="10" fillId="0" borderId="72" xfId="29" applyNumberFormat="1" applyFont="1" applyFill="1" applyBorder="1" applyAlignment="1">
      <alignment vertical="center"/>
    </xf>
    <xf numFmtId="38" fontId="10" fillId="0" borderId="30" xfId="29" applyNumberFormat="1" applyFont="1" applyFill="1" applyBorder="1" applyAlignment="1">
      <alignment vertical="center"/>
    </xf>
    <xf numFmtId="38" fontId="10" fillId="0" borderId="73" xfId="29" applyNumberFormat="1" applyFont="1" applyFill="1" applyBorder="1" applyAlignment="1">
      <alignment vertical="center"/>
    </xf>
    <xf numFmtId="38" fontId="10" fillId="38" borderId="4" xfId="29" applyNumberFormat="1" applyFont="1" applyFill="1" applyBorder="1" applyAlignment="1">
      <alignment vertical="center"/>
    </xf>
    <xf numFmtId="38" fontId="10" fillId="29" borderId="4" xfId="29" applyNumberFormat="1" applyFont="1" applyFill="1" applyBorder="1" applyAlignment="1">
      <alignment vertical="center"/>
    </xf>
    <xf numFmtId="38" fontId="10" fillId="29" borderId="1" xfId="29" applyNumberFormat="1" applyFont="1" applyFill="1" applyBorder="1" applyAlignment="1">
      <alignment vertical="center"/>
    </xf>
    <xf numFmtId="38" fontId="17" fillId="22" borderId="46" xfId="29" applyNumberFormat="1" applyFont="1" applyFill="1" applyBorder="1" applyAlignment="1">
      <alignment vertical="center"/>
    </xf>
    <xf numFmtId="38" fontId="17" fillId="8" borderId="46" xfId="29" applyNumberFormat="1" applyFont="1" applyFill="1" applyBorder="1" applyAlignment="1">
      <alignment vertical="center"/>
    </xf>
    <xf numFmtId="38" fontId="10" fillId="8" borderId="72" xfId="29" applyNumberFormat="1" applyFont="1" applyFill="1" applyBorder="1" applyAlignment="1">
      <alignment vertical="center"/>
    </xf>
    <xf numFmtId="38" fontId="10" fillId="8" borderId="30" xfId="29" applyNumberFormat="1" applyFont="1" applyFill="1" applyBorder="1" applyAlignment="1">
      <alignment vertical="center"/>
    </xf>
    <xf numFmtId="38" fontId="10" fillId="8" borderId="73" xfId="29" applyNumberFormat="1" applyFont="1" applyFill="1" applyBorder="1" applyAlignment="1">
      <alignment vertical="center"/>
    </xf>
    <xf numFmtId="40" fontId="10" fillId="13" borderId="40" xfId="29" applyNumberFormat="1" applyFont="1" applyFill="1" applyBorder="1" applyAlignment="1">
      <alignment vertical="center"/>
    </xf>
    <xf numFmtId="0" fontId="10" fillId="39" borderId="77" xfId="33" applyFont="1" applyFill="1" applyBorder="1" applyAlignment="1">
      <alignment vertical="center" wrapText="1"/>
    </xf>
    <xf numFmtId="0" fontId="10" fillId="39" borderId="76" xfId="33" applyFont="1" applyFill="1" applyBorder="1" applyAlignment="1">
      <alignment vertical="center" wrapText="1"/>
    </xf>
    <xf numFmtId="38" fontId="10" fillId="40" borderId="28" xfId="29" applyNumberFormat="1" applyFont="1" applyFill="1" applyBorder="1" applyAlignment="1">
      <alignment vertical="center"/>
    </xf>
    <xf numFmtId="0" fontId="10" fillId="39" borderId="78" xfId="33" applyFont="1" applyFill="1" applyBorder="1" applyAlignment="1">
      <alignment vertical="center" wrapText="1"/>
    </xf>
    <xf numFmtId="38" fontId="10" fillId="40" borderId="30" xfId="29" applyNumberFormat="1" applyFont="1" applyFill="1" applyBorder="1" applyAlignment="1">
      <alignment vertical="center"/>
    </xf>
    <xf numFmtId="40" fontId="10" fillId="39" borderId="28" xfId="29" applyNumberFormat="1" applyFont="1" applyFill="1" applyBorder="1" applyAlignment="1">
      <alignment vertical="center"/>
    </xf>
    <xf numFmtId="40" fontId="10" fillId="39" borderId="28" xfId="29" applyNumberFormat="1" applyFont="1" applyFill="1" applyBorder="1" applyAlignment="1">
      <alignment vertical="center" wrapText="1"/>
    </xf>
    <xf numFmtId="40" fontId="10" fillId="39" borderId="30" xfId="29" applyNumberFormat="1" applyFont="1" applyFill="1" applyBorder="1" applyAlignment="1">
      <alignment vertical="center"/>
    </xf>
    <xf numFmtId="40" fontId="10" fillId="39" borderId="30" xfId="29" applyNumberFormat="1" applyFont="1" applyFill="1" applyBorder="1" applyAlignment="1">
      <alignment vertical="center" wrapText="1"/>
    </xf>
    <xf numFmtId="0" fontId="10" fillId="39" borderId="79" xfId="33" applyFont="1" applyFill="1" applyBorder="1" applyAlignment="1">
      <alignment vertical="center" wrapText="1"/>
    </xf>
    <xf numFmtId="38" fontId="10" fillId="40" borderId="72" xfId="29" applyNumberFormat="1" applyFont="1" applyFill="1" applyBorder="1" applyAlignment="1">
      <alignment vertical="center"/>
    </xf>
    <xf numFmtId="40" fontId="10" fillId="39" borderId="72" xfId="29" applyNumberFormat="1" applyFont="1" applyFill="1" applyBorder="1" applyAlignment="1">
      <alignment vertical="center"/>
    </xf>
    <xf numFmtId="38" fontId="10" fillId="13" borderId="40" xfId="29" applyNumberFormat="1" applyFont="1" applyFill="1" applyBorder="1" applyAlignment="1">
      <alignment vertical="center"/>
    </xf>
    <xf numFmtId="184" fontId="10" fillId="8" borderId="71" xfId="33" applyNumberFormat="1" applyFont="1" applyFill="1" applyBorder="1" applyAlignment="1">
      <alignment vertical="center"/>
    </xf>
    <xf numFmtId="176" fontId="10" fillId="8" borderId="71" xfId="0" applyNumberFormat="1" applyFont="1" applyFill="1" applyBorder="1" applyAlignment="1">
      <alignment vertical="center" wrapText="1"/>
    </xf>
    <xf numFmtId="184" fontId="10" fillId="8" borderId="72" xfId="33" applyNumberFormat="1" applyFont="1" applyFill="1" applyBorder="1" applyAlignment="1">
      <alignment vertical="center"/>
    </xf>
    <xf numFmtId="179" fontId="10" fillId="8" borderId="71" xfId="33" applyNumberFormat="1" applyFont="1" applyFill="1" applyBorder="1" applyAlignment="1">
      <alignment vertical="center"/>
    </xf>
    <xf numFmtId="179" fontId="10" fillId="8" borderId="80" xfId="33" applyNumberFormat="1" applyFont="1" applyFill="1" applyBorder="1" applyAlignment="1">
      <alignment vertical="center"/>
    </xf>
    <xf numFmtId="176" fontId="10" fillId="8" borderId="71" xfId="33" applyNumberFormat="1" applyFont="1" applyFill="1" applyBorder="1" applyAlignment="1">
      <alignment vertical="center"/>
    </xf>
    <xf numFmtId="198" fontId="10" fillId="8" borderId="0" xfId="33" applyNumberFormat="1" applyFont="1" applyFill="1" applyAlignment="1">
      <alignment vertical="center"/>
    </xf>
    <xf numFmtId="176" fontId="10" fillId="8" borderId="72" xfId="33" applyNumberFormat="1" applyFont="1" applyFill="1" applyBorder="1" applyAlignment="1">
      <alignment horizontal="right" vertical="center"/>
    </xf>
    <xf numFmtId="176" fontId="10" fillId="8" borderId="81" xfId="33" applyNumberFormat="1" applyFont="1" applyFill="1" applyBorder="1" applyAlignment="1">
      <alignment vertical="center"/>
    </xf>
    <xf numFmtId="176" fontId="10" fillId="28" borderId="57" xfId="33" applyNumberFormat="1" applyFont="1" applyFill="1" applyBorder="1" applyAlignment="1">
      <alignment vertical="center"/>
    </xf>
    <xf numFmtId="0" fontId="10" fillId="27" borderId="57" xfId="33" applyFont="1" applyFill="1" applyBorder="1" applyAlignment="1">
      <alignment vertical="center"/>
    </xf>
    <xf numFmtId="40" fontId="10" fillId="42" borderId="28" xfId="29" applyNumberFormat="1" applyFont="1" applyFill="1" applyBorder="1" applyAlignment="1">
      <alignment vertical="center"/>
    </xf>
    <xf numFmtId="38" fontId="10" fillId="41" borderId="23" xfId="29" applyNumberFormat="1" applyFont="1" applyFill="1" applyBorder="1" applyAlignment="1">
      <alignment vertical="center"/>
    </xf>
    <xf numFmtId="40" fontId="10" fillId="42" borderId="23" xfId="29" applyNumberFormat="1" applyFont="1" applyFill="1" applyBorder="1" applyAlignment="1">
      <alignment vertical="center"/>
    </xf>
    <xf numFmtId="40" fontId="10" fillId="42" borderId="23" xfId="29" applyNumberFormat="1" applyFont="1" applyFill="1" applyBorder="1" applyAlignment="1">
      <alignment vertical="center" wrapText="1"/>
    </xf>
    <xf numFmtId="40" fontId="10" fillId="42" borderId="25" xfId="29" applyNumberFormat="1" applyFont="1" applyFill="1" applyBorder="1" applyAlignment="1">
      <alignment vertical="center"/>
    </xf>
    <xf numFmtId="38" fontId="10" fillId="41" borderId="20" xfId="29" applyNumberFormat="1" applyFont="1" applyFill="1" applyBorder="1" applyAlignment="1">
      <alignment vertical="center"/>
    </xf>
    <xf numFmtId="40" fontId="10" fillId="42" borderId="20" xfId="29" applyNumberFormat="1" applyFont="1" applyFill="1" applyBorder="1" applyAlignment="1">
      <alignment vertical="center" wrapText="1"/>
    </xf>
    <xf numFmtId="40" fontId="10" fillId="26" borderId="40" xfId="29" applyNumberFormat="1" applyFont="1" applyFill="1" applyBorder="1" applyAlignment="1">
      <alignment horizontal="center" vertical="center"/>
    </xf>
    <xf numFmtId="40" fontId="10" fillId="26" borderId="75" xfId="29" applyNumberFormat="1" applyFont="1" applyFill="1" applyBorder="1" applyAlignment="1">
      <alignment vertical="center"/>
    </xf>
    <xf numFmtId="40" fontId="10" fillId="44" borderId="75" xfId="29" applyNumberFormat="1" applyFont="1" applyFill="1" applyBorder="1" applyAlignment="1">
      <alignment vertical="center" wrapText="1"/>
    </xf>
    <xf numFmtId="38" fontId="10" fillId="26" borderId="40" xfId="29" applyNumberFormat="1" applyFont="1" applyFill="1" applyBorder="1" applyAlignment="1">
      <alignment vertical="center"/>
    </xf>
    <xf numFmtId="40" fontId="10" fillId="26" borderId="40" xfId="29" applyNumberFormat="1" applyFont="1" applyFill="1" applyBorder="1" applyAlignment="1">
      <alignment vertical="center"/>
    </xf>
    <xf numFmtId="40" fontId="10" fillId="26" borderId="40" xfId="29" applyNumberFormat="1" applyFont="1" applyFill="1" applyBorder="1" applyAlignment="1">
      <alignment vertical="center" wrapText="1"/>
    </xf>
    <xf numFmtId="38" fontId="17" fillId="26" borderId="46" xfId="29" applyNumberFormat="1" applyFont="1" applyFill="1" applyBorder="1" applyAlignment="1">
      <alignment vertical="center"/>
    </xf>
    <xf numFmtId="40" fontId="17" fillId="26" borderId="46" xfId="29" applyNumberFormat="1" applyFont="1" applyFill="1" applyBorder="1" applyAlignment="1">
      <alignment vertical="center" wrapText="1"/>
    </xf>
    <xf numFmtId="38" fontId="10" fillId="26" borderId="4" xfId="29" applyNumberFormat="1" applyFont="1" applyFill="1" applyBorder="1" applyAlignment="1">
      <alignment vertical="center"/>
    </xf>
    <xf numFmtId="0" fontId="10" fillId="30" borderId="16" xfId="33" applyFont="1" applyFill="1" applyBorder="1" applyAlignment="1">
      <alignment horizontal="center" vertical="center"/>
    </xf>
    <xf numFmtId="0" fontId="21" fillId="8" borderId="0" xfId="33" applyFont="1" applyFill="1" applyAlignment="1">
      <alignment vertical="center"/>
    </xf>
    <xf numFmtId="0" fontId="10" fillId="42" borderId="0" xfId="33" applyFont="1" applyFill="1" applyAlignment="1">
      <alignment vertical="center"/>
    </xf>
    <xf numFmtId="40" fontId="10" fillId="42" borderId="20" xfId="29" applyNumberFormat="1" applyFont="1" applyFill="1" applyBorder="1" applyAlignment="1">
      <alignment vertical="center"/>
    </xf>
    <xf numFmtId="38" fontId="10" fillId="41" borderId="57" xfId="29" applyNumberFormat="1" applyFont="1" applyFill="1" applyBorder="1" applyAlignment="1">
      <alignment vertical="center"/>
    </xf>
    <xf numFmtId="40" fontId="10" fillId="42" borderId="57" xfId="29" applyNumberFormat="1" applyFont="1" applyFill="1" applyBorder="1" applyAlignment="1">
      <alignment vertical="center"/>
    </xf>
    <xf numFmtId="40" fontId="10" fillId="42" borderId="57" xfId="29" applyNumberFormat="1" applyFont="1" applyFill="1" applyBorder="1" applyAlignment="1">
      <alignment vertical="center" wrapText="1"/>
    </xf>
    <xf numFmtId="38" fontId="10" fillId="42" borderId="72" xfId="29" applyNumberFormat="1" applyFont="1" applyFill="1" applyBorder="1" applyAlignment="1">
      <alignment vertical="center"/>
    </xf>
    <xf numFmtId="40" fontId="10" fillId="42" borderId="72" xfId="29" applyNumberFormat="1" applyFont="1" applyFill="1" applyBorder="1" applyAlignment="1">
      <alignment vertical="center"/>
    </xf>
    <xf numFmtId="40" fontId="10" fillId="42" borderId="72" xfId="29" applyNumberFormat="1" applyFont="1" applyFill="1" applyBorder="1" applyAlignment="1">
      <alignment vertical="center" wrapText="1"/>
    </xf>
    <xf numFmtId="40" fontId="10" fillId="42" borderId="30" xfId="29" applyNumberFormat="1" applyFont="1" applyFill="1" applyBorder="1" applyAlignment="1">
      <alignment vertical="center"/>
    </xf>
    <xf numFmtId="40" fontId="10" fillId="42" borderId="30" xfId="29" applyNumberFormat="1" applyFont="1" applyFill="1" applyBorder="1" applyAlignment="1">
      <alignment vertical="center" wrapText="1"/>
    </xf>
    <xf numFmtId="38" fontId="10" fillId="42" borderId="73" xfId="29" applyNumberFormat="1" applyFont="1" applyFill="1" applyBorder="1" applyAlignment="1">
      <alignment vertical="center"/>
    </xf>
    <xf numFmtId="40" fontId="10" fillId="42" borderId="73" xfId="29" applyNumberFormat="1" applyFont="1" applyFill="1" applyBorder="1" applyAlignment="1">
      <alignment vertical="center"/>
    </xf>
    <xf numFmtId="40" fontId="10" fillId="42" borderId="73" xfId="29" applyNumberFormat="1" applyFont="1" applyFill="1" applyBorder="1" applyAlignment="1">
      <alignment vertical="center" wrapText="1"/>
    </xf>
    <xf numFmtId="38" fontId="10" fillId="45" borderId="28" xfId="29" applyNumberFormat="1" applyFont="1" applyFill="1" applyBorder="1" applyAlignment="1">
      <alignment vertical="center"/>
    </xf>
    <xf numFmtId="40" fontId="10" fillId="42" borderId="28" xfId="29" applyNumberFormat="1" applyFont="1" applyFill="1" applyBorder="1" applyAlignment="1">
      <alignment vertical="center" wrapText="1"/>
    </xf>
    <xf numFmtId="38" fontId="10" fillId="45" borderId="81" xfId="29" applyNumberFormat="1" applyFont="1" applyFill="1" applyBorder="1" applyAlignment="1">
      <alignment vertical="center"/>
    </xf>
    <xf numFmtId="40" fontId="10" fillId="42" borderId="81" xfId="29" applyNumberFormat="1" applyFont="1" applyFill="1" applyBorder="1" applyAlignment="1">
      <alignment vertical="center"/>
    </xf>
    <xf numFmtId="40" fontId="10" fillId="42" borderId="81" xfId="29" applyNumberFormat="1" applyFont="1" applyFill="1" applyBorder="1" applyAlignment="1">
      <alignment vertical="center" wrapText="1"/>
    </xf>
    <xf numFmtId="176" fontId="10" fillId="42" borderId="1" xfId="33" applyNumberFormat="1" applyFont="1" applyFill="1" applyBorder="1" applyAlignment="1">
      <alignment vertical="center"/>
    </xf>
    <xf numFmtId="184" fontId="10" fillId="42" borderId="1" xfId="33" applyNumberFormat="1" applyFont="1" applyFill="1" applyBorder="1" applyAlignment="1">
      <alignment vertical="center"/>
    </xf>
    <xf numFmtId="176" fontId="10" fillId="42" borderId="9" xfId="33" applyNumberFormat="1" applyFont="1" applyFill="1" applyBorder="1" applyAlignment="1">
      <alignment vertical="center"/>
    </xf>
    <xf numFmtId="184" fontId="10" fillId="42" borderId="9" xfId="33" applyNumberFormat="1" applyFont="1" applyFill="1" applyBorder="1" applyAlignment="1">
      <alignment vertical="center"/>
    </xf>
    <xf numFmtId="176" fontId="10" fillId="42" borderId="4" xfId="33" applyNumberFormat="1" applyFont="1" applyFill="1" applyBorder="1" applyAlignment="1">
      <alignment vertical="center"/>
    </xf>
    <xf numFmtId="184" fontId="10" fillId="42" borderId="4" xfId="33" applyNumberFormat="1" applyFont="1" applyFill="1" applyBorder="1" applyAlignment="1">
      <alignment vertical="center"/>
    </xf>
    <xf numFmtId="10" fontId="10" fillId="42" borderId="10" xfId="33" applyNumberFormat="1" applyFont="1" applyFill="1" applyBorder="1" applyAlignment="1">
      <alignment vertical="center"/>
    </xf>
    <xf numFmtId="185" fontId="10" fillId="42" borderId="1" xfId="33" applyNumberFormat="1" applyFont="1" applyFill="1" applyBorder="1" applyAlignment="1">
      <alignment vertical="center"/>
    </xf>
    <xf numFmtId="10" fontId="10" fillId="42" borderId="12" xfId="33" applyNumberFormat="1" applyFont="1" applyFill="1" applyBorder="1" applyAlignment="1">
      <alignment vertical="center"/>
    </xf>
    <xf numFmtId="185" fontId="10" fillId="42" borderId="9" xfId="33" applyNumberFormat="1" applyFont="1" applyFill="1" applyBorder="1" applyAlignment="1">
      <alignment vertical="center"/>
    </xf>
    <xf numFmtId="10" fontId="10" fillId="42" borderId="13" xfId="33" applyNumberFormat="1" applyFont="1" applyFill="1" applyBorder="1" applyAlignment="1">
      <alignment vertical="center"/>
    </xf>
    <xf numFmtId="185" fontId="10" fillId="42" borderId="4" xfId="33" applyNumberFormat="1" applyFont="1" applyFill="1" applyBorder="1" applyAlignment="1">
      <alignment vertical="center"/>
    </xf>
    <xf numFmtId="185" fontId="10" fillId="42" borderId="82" xfId="33" applyNumberFormat="1" applyFont="1" applyFill="1" applyBorder="1" applyAlignment="1">
      <alignment vertical="center"/>
    </xf>
    <xf numFmtId="184" fontId="10" fillId="42" borderId="82" xfId="33" applyNumberFormat="1" applyFont="1" applyFill="1" applyBorder="1" applyAlignment="1">
      <alignment vertical="center"/>
    </xf>
    <xf numFmtId="176" fontId="10" fillId="8" borderId="0" xfId="32" applyNumberFormat="1" applyFont="1" applyFill="1"/>
    <xf numFmtId="9" fontId="10" fillId="8" borderId="1" xfId="33" applyNumberFormat="1" applyFont="1" applyFill="1" applyBorder="1" applyAlignment="1">
      <alignment vertical="center"/>
    </xf>
    <xf numFmtId="9" fontId="10" fillId="8" borderId="9" xfId="33" applyNumberFormat="1" applyFont="1" applyFill="1" applyBorder="1" applyAlignment="1">
      <alignment vertical="center"/>
    </xf>
    <xf numFmtId="9" fontId="10" fillId="8" borderId="4" xfId="33" applyNumberFormat="1" applyFont="1" applyFill="1" applyBorder="1" applyAlignment="1">
      <alignment vertical="center"/>
    </xf>
    <xf numFmtId="9" fontId="10" fillId="27" borderId="57" xfId="26" applyFont="1" applyFill="1" applyBorder="1" applyAlignment="1">
      <alignment vertical="center"/>
    </xf>
    <xf numFmtId="9" fontId="10" fillId="28" borderId="57" xfId="26" applyFont="1" applyFill="1" applyBorder="1" applyAlignment="1">
      <alignment vertical="center"/>
    </xf>
    <xf numFmtId="179" fontId="10" fillId="8" borderId="11" xfId="26" applyNumberFormat="1" applyFont="1" applyFill="1" applyBorder="1" applyAlignment="1">
      <alignment vertical="center"/>
    </xf>
    <xf numFmtId="10" fontId="10" fillId="8" borderId="1" xfId="26" applyNumberFormat="1" applyFont="1" applyFill="1" applyBorder="1" applyAlignment="1">
      <alignment vertical="center"/>
    </xf>
    <xf numFmtId="177" fontId="10" fillId="8" borderId="46" xfId="33" applyNumberFormat="1" applyFont="1" applyFill="1" applyBorder="1" applyAlignment="1">
      <alignment vertical="center"/>
    </xf>
    <xf numFmtId="0" fontId="10" fillId="8" borderId="0" xfId="32" applyFont="1" applyFill="1" applyAlignment="1">
      <alignment vertical="center"/>
    </xf>
    <xf numFmtId="176" fontId="10" fillId="8" borderId="1" xfId="32" applyNumberFormat="1" applyFont="1" applyFill="1" applyBorder="1" applyAlignment="1">
      <alignment vertical="center"/>
    </xf>
    <xf numFmtId="0" fontId="21" fillId="8" borderId="0" xfId="33" applyFont="1" applyFill="1" applyAlignment="1">
      <alignment horizontal="center" vertical="center"/>
    </xf>
    <xf numFmtId="177" fontId="21" fillId="8" borderId="0" xfId="33" applyNumberFormat="1" applyFont="1" applyFill="1" applyAlignment="1">
      <alignment vertical="center"/>
    </xf>
    <xf numFmtId="177" fontId="21" fillId="8" borderId="0" xfId="33" applyNumberFormat="1" applyFont="1" applyFill="1" applyBorder="1" applyAlignment="1">
      <alignment vertical="center"/>
    </xf>
    <xf numFmtId="177" fontId="21" fillId="8" borderId="0" xfId="33" applyNumberFormat="1" applyFont="1" applyFill="1" applyAlignment="1">
      <alignment horizontal="center" vertical="center"/>
    </xf>
    <xf numFmtId="0" fontId="21" fillId="39" borderId="0" xfId="0" applyFont="1" applyFill="1">
      <alignment vertical="center"/>
    </xf>
    <xf numFmtId="0" fontId="34" fillId="39" borderId="0" xfId="0" applyFont="1" applyFill="1">
      <alignment vertical="center"/>
    </xf>
    <xf numFmtId="0" fontId="21" fillId="39" borderId="0" xfId="0" applyFont="1" applyFill="1" applyAlignment="1">
      <alignment horizontal="right" vertical="center"/>
    </xf>
    <xf numFmtId="0" fontId="32" fillId="39" borderId="0" xfId="28" applyFont="1" applyFill="1" applyAlignment="1" applyProtection="1">
      <alignment horizontal="right" vertical="center"/>
    </xf>
    <xf numFmtId="0" fontId="21" fillId="30" borderId="1" xfId="0" applyFont="1" applyFill="1" applyBorder="1">
      <alignment vertical="center"/>
    </xf>
    <xf numFmtId="0" fontId="21" fillId="39" borderId="1" xfId="0" applyFont="1" applyFill="1" applyBorder="1">
      <alignment vertical="center"/>
    </xf>
    <xf numFmtId="0" fontId="21" fillId="39" borderId="1" xfId="0" applyFont="1" applyFill="1" applyBorder="1" applyAlignment="1">
      <alignment vertical="center" wrapText="1"/>
    </xf>
    <xf numFmtId="0" fontId="21" fillId="46" borderId="1" xfId="0" applyFont="1" applyFill="1" applyBorder="1" applyAlignment="1">
      <alignment vertical="center" wrapText="1"/>
    </xf>
    <xf numFmtId="0" fontId="35" fillId="39" borderId="0" xfId="34" applyFont="1" applyFill="1">
      <alignment vertical="center"/>
    </xf>
    <xf numFmtId="0" fontId="0" fillId="39" borderId="1" xfId="0" applyFill="1" applyBorder="1" applyAlignment="1">
      <alignment vertical="center" wrapText="1"/>
    </xf>
    <xf numFmtId="0" fontId="36" fillId="39" borderId="0" xfId="34" applyFont="1" applyFill="1">
      <alignment vertical="center"/>
    </xf>
    <xf numFmtId="0" fontId="48" fillId="8" borderId="0" xfId="33" applyFont="1" applyFill="1" applyAlignment="1">
      <alignment vertical="center"/>
    </xf>
    <xf numFmtId="0" fontId="0" fillId="39" borderId="0" xfId="0" applyFill="1">
      <alignment vertical="center"/>
    </xf>
    <xf numFmtId="0" fontId="0" fillId="39" borderId="0" xfId="0" applyFill="1" applyAlignment="1">
      <alignment horizontal="center" vertical="center"/>
    </xf>
    <xf numFmtId="0" fontId="38" fillId="8" borderId="0" xfId="33" applyFont="1" applyFill="1" applyBorder="1" applyAlignment="1">
      <alignment vertical="center"/>
    </xf>
    <xf numFmtId="189" fontId="10" fillId="8" borderId="1" xfId="33" applyNumberFormat="1" applyFont="1" applyFill="1" applyBorder="1" applyAlignment="1">
      <alignment vertical="center"/>
    </xf>
    <xf numFmtId="188" fontId="10" fillId="8" borderId="1" xfId="33" applyNumberFormat="1" applyFont="1" applyFill="1" applyBorder="1" applyAlignment="1">
      <alignment vertical="center"/>
    </xf>
    <xf numFmtId="189" fontId="10" fillId="25" borderId="1" xfId="33" applyNumberFormat="1" applyFont="1" applyFill="1" applyBorder="1" applyAlignment="1">
      <alignment vertical="center"/>
    </xf>
    <xf numFmtId="189" fontId="10" fillId="47" borderId="1" xfId="33" applyNumberFormat="1" applyFont="1" applyFill="1" applyBorder="1" applyAlignment="1">
      <alignment vertical="center"/>
    </xf>
    <xf numFmtId="178" fontId="10" fillId="8" borderId="1" xfId="33" applyNumberFormat="1" applyFont="1" applyFill="1" applyBorder="1" applyAlignment="1">
      <alignment vertical="center" wrapText="1"/>
    </xf>
    <xf numFmtId="0" fontId="10" fillId="5" borderId="1" xfId="33" applyFont="1" applyFill="1" applyBorder="1" applyAlignment="1">
      <alignment horizontal="center" vertical="center" wrapText="1"/>
    </xf>
    <xf numFmtId="176" fontId="10" fillId="0" borderId="1" xfId="0" applyNumberFormat="1" applyFont="1" applyFill="1" applyBorder="1">
      <alignment vertical="center"/>
    </xf>
    <xf numFmtId="200" fontId="10" fillId="8" borderId="0" xfId="33" applyNumberFormat="1" applyFont="1" applyFill="1" applyAlignment="1">
      <alignment vertical="center"/>
    </xf>
    <xf numFmtId="0" fontId="15" fillId="39" borderId="0" xfId="33" applyFont="1" applyFill="1" applyAlignment="1">
      <alignment vertical="center"/>
    </xf>
    <xf numFmtId="0" fontId="10" fillId="39" borderId="0" xfId="33" applyFont="1" applyFill="1" applyAlignment="1">
      <alignment vertical="center"/>
    </xf>
    <xf numFmtId="0" fontId="21" fillId="8" borderId="0" xfId="33" applyFont="1" applyFill="1"/>
    <xf numFmtId="181" fontId="21" fillId="8" borderId="0" xfId="33" applyNumberFormat="1" applyFont="1" applyFill="1"/>
    <xf numFmtId="182" fontId="21" fillId="8" borderId="0" xfId="33" applyNumberFormat="1" applyFont="1" applyFill="1"/>
    <xf numFmtId="0" fontId="21" fillId="8" borderId="0" xfId="33" applyFont="1" applyFill="1" applyBorder="1"/>
    <xf numFmtId="0" fontId="10" fillId="5" borderId="85" xfId="33" applyFont="1" applyFill="1" applyBorder="1" applyAlignment="1">
      <alignment horizontal="center" vertical="top" wrapText="1"/>
    </xf>
    <xf numFmtId="181" fontId="49" fillId="8" borderId="0" xfId="33" applyNumberFormat="1" applyFont="1" applyFill="1"/>
    <xf numFmtId="0" fontId="21" fillId="5" borderId="86" xfId="33" applyFont="1" applyFill="1" applyBorder="1" applyAlignment="1">
      <alignment horizontal="center" vertical="top" wrapText="1"/>
    </xf>
    <xf numFmtId="0" fontId="22" fillId="8" borderId="0" xfId="33" applyFont="1" applyFill="1" applyAlignment="1">
      <alignment vertical="center"/>
    </xf>
    <xf numFmtId="176" fontId="10" fillId="8" borderId="87" xfId="33" applyNumberFormat="1" applyFont="1" applyFill="1" applyBorder="1" applyAlignment="1">
      <alignment vertical="center"/>
    </xf>
    <xf numFmtId="176" fontId="10" fillId="8" borderId="88" xfId="33" applyNumberFormat="1" applyFont="1" applyFill="1" applyBorder="1" applyAlignment="1">
      <alignment vertical="center"/>
    </xf>
    <xf numFmtId="9" fontId="10" fillId="8" borderId="89" xfId="33" applyNumberFormat="1" applyFont="1" applyFill="1" applyBorder="1" applyAlignment="1">
      <alignment vertical="center"/>
    </xf>
    <xf numFmtId="9" fontId="10" fillId="8" borderId="88" xfId="33" applyNumberFormat="1" applyFont="1" applyFill="1" applyBorder="1" applyAlignment="1">
      <alignment vertical="center"/>
    </xf>
    <xf numFmtId="182" fontId="10" fillId="8" borderId="0" xfId="33" applyNumberFormat="1" applyFont="1" applyFill="1" applyAlignment="1">
      <alignment vertical="center"/>
    </xf>
    <xf numFmtId="181" fontId="10" fillId="8" borderId="0" xfId="33" applyNumberFormat="1" applyFont="1" applyFill="1" applyAlignment="1">
      <alignment vertical="center"/>
    </xf>
    <xf numFmtId="0" fontId="48" fillId="8" borderId="0" xfId="32" applyFont="1" applyFill="1"/>
    <xf numFmtId="0" fontId="48" fillId="8" borderId="0" xfId="32" applyFont="1" applyFill="1" applyAlignment="1">
      <alignment vertical="center"/>
    </xf>
    <xf numFmtId="0" fontId="40" fillId="5" borderId="1" xfId="33" applyFont="1" applyFill="1" applyBorder="1" applyAlignment="1">
      <alignment horizontal="center" vertical="center" wrapText="1"/>
    </xf>
    <xf numFmtId="0" fontId="10" fillId="8" borderId="9" xfId="33" applyFont="1" applyFill="1" applyBorder="1" applyAlignment="1">
      <alignment vertical="center"/>
    </xf>
    <xf numFmtId="0" fontId="10" fillId="8" borderId="4" xfId="33" applyFont="1" applyFill="1" applyBorder="1" applyAlignment="1">
      <alignment vertical="center"/>
    </xf>
    <xf numFmtId="0" fontId="10" fillId="8" borderId="1" xfId="33" applyFont="1" applyFill="1" applyBorder="1"/>
    <xf numFmtId="0" fontId="10" fillId="8" borderId="11" xfId="33" applyFont="1" applyFill="1" applyBorder="1" applyAlignment="1">
      <alignment vertical="center" wrapText="1"/>
    </xf>
    <xf numFmtId="0" fontId="10" fillId="8" borderId="71" xfId="33" applyFont="1" applyFill="1" applyBorder="1" applyAlignment="1">
      <alignment vertical="center" wrapText="1"/>
    </xf>
    <xf numFmtId="0" fontId="10" fillId="8" borderId="4" xfId="33" applyFont="1" applyFill="1" applyBorder="1" applyAlignment="1">
      <alignment vertical="center" wrapText="1"/>
    </xf>
    <xf numFmtId="0" fontId="10" fillId="39" borderId="0" xfId="33" applyFont="1" applyFill="1"/>
    <xf numFmtId="185" fontId="10" fillId="8" borderId="1" xfId="33" applyNumberFormat="1" applyFont="1" applyFill="1" applyBorder="1" applyAlignment="1">
      <alignment vertical="center" wrapText="1"/>
    </xf>
    <xf numFmtId="185" fontId="10" fillId="8" borderId="11" xfId="33" applyNumberFormat="1" applyFont="1" applyFill="1" applyBorder="1" applyAlignment="1">
      <alignment vertical="center" wrapText="1"/>
    </xf>
    <xf numFmtId="185" fontId="10" fillId="8" borderId="4" xfId="33" applyNumberFormat="1" applyFont="1" applyFill="1" applyBorder="1" applyAlignment="1">
      <alignment vertical="center" wrapText="1"/>
    </xf>
    <xf numFmtId="0" fontId="10" fillId="8" borderId="9" xfId="33" applyFont="1" applyFill="1" applyBorder="1" applyAlignment="1">
      <alignment vertical="center" wrapText="1"/>
    </xf>
    <xf numFmtId="0" fontId="10" fillId="5" borderId="62" xfId="33" applyFont="1" applyFill="1" applyBorder="1" applyAlignment="1">
      <alignment horizontal="left" vertical="center"/>
    </xf>
    <xf numFmtId="176" fontId="10" fillId="8" borderId="71" xfId="33" applyNumberFormat="1" applyFont="1" applyFill="1" applyBorder="1" applyAlignment="1">
      <alignment horizontal="right" vertical="center"/>
    </xf>
    <xf numFmtId="0" fontId="40" fillId="5" borderId="16" xfId="33" applyFont="1" applyFill="1" applyBorder="1" applyAlignment="1">
      <alignment horizontal="center" vertical="center" wrapText="1"/>
    </xf>
    <xf numFmtId="0" fontId="10" fillId="5" borderId="16" xfId="33" applyFont="1" applyFill="1" applyBorder="1" applyAlignment="1">
      <alignment horizontal="center" vertical="center" wrapText="1"/>
    </xf>
    <xf numFmtId="0" fontId="11" fillId="8" borderId="0" xfId="33" applyFont="1" applyFill="1" applyBorder="1"/>
    <xf numFmtId="176" fontId="21" fillId="8" borderId="0" xfId="33" applyNumberFormat="1" applyFont="1" applyFill="1" applyBorder="1"/>
    <xf numFmtId="0" fontId="10" fillId="39" borderId="0" xfId="0" applyFont="1" applyFill="1" applyAlignment="1">
      <alignment horizontal="center" vertical="center"/>
    </xf>
    <xf numFmtId="0" fontId="10" fillId="39" borderId="1" xfId="0" applyFont="1" applyFill="1" applyBorder="1" applyAlignment="1">
      <alignment horizontal="center" vertical="center"/>
    </xf>
    <xf numFmtId="176" fontId="50" fillId="8" borderId="0" xfId="33" applyNumberFormat="1" applyFont="1" applyFill="1" applyAlignment="1">
      <alignment vertical="center"/>
    </xf>
    <xf numFmtId="0" fontId="10" fillId="39" borderId="0" xfId="0" applyFont="1" applyFill="1">
      <alignment vertical="center"/>
    </xf>
    <xf numFmtId="0" fontId="41" fillId="39" borderId="0" xfId="34" applyFont="1" applyFill="1">
      <alignment vertical="center"/>
    </xf>
    <xf numFmtId="0" fontId="41" fillId="39" borderId="1" xfId="34" applyFont="1" applyFill="1" applyBorder="1" applyAlignment="1">
      <alignment horizontal="center" vertical="center"/>
    </xf>
    <xf numFmtId="38" fontId="41" fillId="39" borderId="34" xfId="29" applyFont="1" applyFill="1" applyBorder="1" applyAlignment="1">
      <alignment horizontal="right" vertical="center"/>
    </xf>
    <xf numFmtId="0" fontId="41" fillId="39" borderId="1" xfId="34" applyFont="1" applyFill="1" applyBorder="1" applyAlignment="1">
      <alignment horizontal="right" vertical="center"/>
    </xf>
    <xf numFmtId="0" fontId="41" fillId="39" borderId="34" xfId="34" applyFont="1" applyFill="1" applyBorder="1" applyAlignment="1">
      <alignment horizontal="right" vertical="center"/>
    </xf>
    <xf numFmtId="0" fontId="41" fillId="39" borderId="0" xfId="34" applyFont="1" applyFill="1" applyBorder="1" applyAlignment="1">
      <alignment vertical="center"/>
    </xf>
    <xf numFmtId="0" fontId="41" fillId="39" borderId="1" xfId="34" applyFont="1" applyFill="1" applyBorder="1">
      <alignment vertical="center"/>
    </xf>
    <xf numFmtId="0" fontId="41" fillId="39" borderId="0" xfId="34" applyFont="1" applyFill="1" applyAlignment="1">
      <alignment vertical="center"/>
    </xf>
    <xf numFmtId="0" fontId="10" fillId="8" borderId="0" xfId="33" applyFont="1" applyFill="1" applyAlignment="1">
      <alignment horizontal="center" vertical="center"/>
    </xf>
    <xf numFmtId="0" fontId="10" fillId="8" borderId="0" xfId="33" applyFont="1" applyFill="1" applyAlignment="1">
      <alignment horizontal="left" vertical="center"/>
    </xf>
    <xf numFmtId="0" fontId="10" fillId="8" borderId="0" xfId="33" applyFont="1" applyFill="1" applyAlignment="1">
      <alignment horizontal="right" vertical="center"/>
    </xf>
    <xf numFmtId="0" fontId="10" fillId="8" borderId="7" xfId="33" applyFont="1" applyFill="1" applyBorder="1" applyAlignment="1">
      <alignment horizontal="right" vertical="center"/>
    </xf>
    <xf numFmtId="0" fontId="10" fillId="5" borderId="90" xfId="33" applyFont="1" applyFill="1" applyBorder="1" applyAlignment="1">
      <alignment vertical="center"/>
    </xf>
    <xf numFmtId="0" fontId="10" fillId="5" borderId="91" xfId="33" applyFont="1" applyFill="1" applyBorder="1" applyAlignment="1">
      <alignment horizontal="center" vertical="center"/>
    </xf>
    <xf numFmtId="0" fontId="10" fillId="5" borderId="39" xfId="33" applyFont="1" applyFill="1" applyBorder="1" applyAlignment="1">
      <alignment horizontal="center" vertical="center" wrapText="1"/>
    </xf>
    <xf numFmtId="0" fontId="38" fillId="5" borderId="91" xfId="33" applyFont="1" applyFill="1" applyBorder="1" applyAlignment="1">
      <alignment horizontal="center" vertical="center"/>
    </xf>
    <xf numFmtId="0" fontId="38" fillId="5" borderId="40" xfId="33" applyFont="1" applyFill="1" applyBorder="1" applyAlignment="1">
      <alignment horizontal="center" vertical="center"/>
    </xf>
    <xf numFmtId="0" fontId="38" fillId="5" borderId="92" xfId="33" applyFont="1" applyFill="1" applyBorder="1" applyAlignment="1">
      <alignment horizontal="center" vertical="center"/>
    </xf>
    <xf numFmtId="0" fontId="10" fillId="5" borderId="39" xfId="33" applyFont="1" applyFill="1" applyBorder="1" applyAlignment="1">
      <alignment horizontal="center" vertical="center"/>
    </xf>
    <xf numFmtId="0" fontId="10" fillId="5" borderId="40" xfId="33" applyFont="1" applyFill="1" applyBorder="1" applyAlignment="1">
      <alignment horizontal="center" vertical="center"/>
    </xf>
    <xf numFmtId="0" fontId="10" fillId="5" borderId="92" xfId="33" applyFont="1" applyFill="1" applyBorder="1" applyAlignment="1">
      <alignment horizontal="center" vertical="center"/>
    </xf>
    <xf numFmtId="0" fontId="10" fillId="5" borderId="41" xfId="33" applyFont="1" applyFill="1" applyBorder="1" applyAlignment="1">
      <alignment horizontal="center" vertical="center"/>
    </xf>
    <xf numFmtId="177" fontId="10" fillId="8" borderId="0" xfId="33" applyNumberFormat="1" applyFont="1" applyFill="1" applyAlignment="1">
      <alignment vertical="center"/>
    </xf>
    <xf numFmtId="0" fontId="10" fillId="8" borderId="93" xfId="33" applyFont="1" applyFill="1" applyBorder="1" applyAlignment="1">
      <alignment horizontal="center" vertical="center"/>
    </xf>
    <xf numFmtId="176" fontId="10" fillId="8" borderId="94" xfId="33" applyNumberFormat="1" applyFont="1" applyFill="1" applyBorder="1" applyAlignment="1">
      <alignment horizontal="center" vertical="center"/>
    </xf>
    <xf numFmtId="0" fontId="38" fillId="8" borderId="93" xfId="33" applyFont="1" applyFill="1" applyBorder="1" applyAlignment="1">
      <alignment vertical="center"/>
    </xf>
    <xf numFmtId="176" fontId="38" fillId="8" borderId="94" xfId="33" applyNumberFormat="1" applyFont="1" applyFill="1" applyBorder="1" applyAlignment="1">
      <alignment horizontal="center" vertical="center"/>
    </xf>
    <xf numFmtId="177" fontId="38" fillId="8" borderId="22" xfId="33" applyNumberFormat="1" applyFont="1" applyFill="1" applyBorder="1" applyAlignment="1" applyProtection="1">
      <alignment horizontal="right" vertical="center"/>
    </xf>
    <xf numFmtId="177" fontId="10" fillId="8" borderId="34" xfId="33" applyNumberFormat="1" applyFont="1" applyFill="1" applyBorder="1" applyAlignment="1">
      <alignment vertical="center"/>
    </xf>
    <xf numFmtId="177" fontId="10" fillId="8" borderId="3" xfId="33" applyNumberFormat="1" applyFont="1" applyFill="1" applyBorder="1" applyAlignment="1">
      <alignment vertical="center"/>
    </xf>
    <xf numFmtId="199" fontId="10" fillId="8" borderId="0" xfId="33" applyNumberFormat="1" applyFont="1" applyFill="1" applyBorder="1" applyAlignment="1">
      <alignment vertical="center"/>
    </xf>
    <xf numFmtId="177" fontId="38" fillId="8" borderId="1" xfId="33" applyNumberFormat="1" applyFont="1" applyFill="1" applyBorder="1" applyAlignment="1" applyProtection="1">
      <alignment vertical="center"/>
    </xf>
    <xf numFmtId="0" fontId="10" fillId="8" borderId="93" xfId="33" applyFont="1" applyFill="1" applyBorder="1" applyAlignment="1">
      <alignment horizontal="center" vertical="center" wrapText="1"/>
    </xf>
    <xf numFmtId="176" fontId="10" fillId="8" borderId="94" xfId="33" applyNumberFormat="1" applyFont="1" applyFill="1" applyBorder="1" applyAlignment="1">
      <alignment horizontal="center" vertical="center" wrapText="1"/>
    </xf>
    <xf numFmtId="177" fontId="10" fillId="8" borderId="95" xfId="33" applyNumberFormat="1" applyFont="1" applyFill="1" applyBorder="1" applyAlignment="1">
      <alignment vertical="center"/>
    </xf>
    <xf numFmtId="177" fontId="10" fillId="8" borderId="96" xfId="33" applyNumberFormat="1" applyFont="1" applyFill="1" applyBorder="1" applyAlignment="1">
      <alignment vertical="center"/>
    </xf>
    <xf numFmtId="0" fontId="10" fillId="8" borderId="97" xfId="33" applyFont="1" applyFill="1" applyBorder="1" applyAlignment="1">
      <alignment horizontal="centerContinuous" vertical="center"/>
    </xf>
    <xf numFmtId="176" fontId="10" fillId="8" borderId="98" xfId="33" applyNumberFormat="1" applyFont="1" applyFill="1" applyBorder="1" applyAlignment="1">
      <alignment horizontal="center" vertical="center"/>
    </xf>
    <xf numFmtId="177" fontId="10" fillId="8" borderId="82" xfId="33" applyNumberFormat="1" applyFont="1" applyFill="1" applyBorder="1" applyAlignment="1">
      <alignment vertical="center"/>
    </xf>
    <xf numFmtId="177" fontId="10" fillId="8" borderId="100" xfId="33" applyNumberFormat="1" applyFont="1" applyFill="1" applyBorder="1" applyAlignment="1">
      <alignment vertical="center"/>
    </xf>
    <xf numFmtId="177" fontId="10" fillId="8" borderId="101" xfId="33" applyNumberFormat="1" applyFont="1" applyFill="1" applyBorder="1" applyAlignment="1">
      <alignment vertical="center"/>
    </xf>
    <xf numFmtId="0" fontId="10" fillId="8" borderId="0" xfId="33" applyFont="1" applyFill="1" applyBorder="1" applyAlignment="1">
      <alignment horizontal="centerContinuous" vertical="center"/>
    </xf>
    <xf numFmtId="176" fontId="10" fillId="8" borderId="0" xfId="33" applyNumberFormat="1" applyFont="1" applyFill="1" applyBorder="1" applyAlignment="1">
      <alignment horizontal="center" vertical="center"/>
    </xf>
    <xf numFmtId="0" fontId="38" fillId="8" borderId="0" xfId="33" applyFont="1" applyFill="1" applyBorder="1" applyAlignment="1">
      <alignment horizontal="left" vertical="center"/>
    </xf>
    <xf numFmtId="177" fontId="38" fillId="8" borderId="0" xfId="33" applyNumberFormat="1" applyFont="1" applyFill="1" applyBorder="1" applyAlignment="1">
      <alignment horizontal="right" vertical="center"/>
    </xf>
    <xf numFmtId="0" fontId="10" fillId="8" borderId="0" xfId="33" applyNumberFormat="1" applyFont="1" applyFill="1" applyBorder="1" applyAlignment="1">
      <alignment vertical="center"/>
    </xf>
    <xf numFmtId="0" fontId="38" fillId="8" borderId="0" xfId="33" applyFont="1" applyFill="1" applyBorder="1" applyAlignment="1">
      <alignment horizontal="center" vertical="center"/>
    </xf>
    <xf numFmtId="176" fontId="26" fillId="8" borderId="0" xfId="33" applyNumberFormat="1" applyFont="1" applyFill="1" applyBorder="1" applyAlignment="1">
      <alignment horizontal="center" vertical="center"/>
    </xf>
    <xf numFmtId="177" fontId="10" fillId="8" borderId="0" xfId="33" applyNumberFormat="1" applyFont="1" applyFill="1" applyAlignment="1">
      <alignment horizontal="center" vertical="center"/>
    </xf>
    <xf numFmtId="0" fontId="10" fillId="5" borderId="43" xfId="33" applyFont="1" applyFill="1" applyBorder="1" applyAlignment="1">
      <alignment horizontal="center" vertical="center"/>
    </xf>
    <xf numFmtId="0" fontId="10" fillId="8" borderId="93" xfId="33" applyFont="1" applyFill="1" applyBorder="1" applyAlignment="1">
      <alignment vertical="center"/>
    </xf>
    <xf numFmtId="193" fontId="10" fillId="8" borderId="1" xfId="26" applyNumberFormat="1" applyFont="1" applyFill="1" applyBorder="1" applyAlignment="1">
      <alignment horizontal="right" vertical="center"/>
    </xf>
    <xf numFmtId="193" fontId="10" fillId="8" borderId="1" xfId="33" applyNumberFormat="1" applyFont="1" applyFill="1" applyBorder="1" applyAlignment="1">
      <alignment vertical="center"/>
    </xf>
    <xf numFmtId="179" fontId="10" fillId="8" borderId="34" xfId="33" applyNumberFormat="1" applyFont="1" applyFill="1" applyBorder="1" applyAlignment="1">
      <alignment vertical="center"/>
    </xf>
    <xf numFmtId="179" fontId="10" fillId="8" borderId="3" xfId="33" applyNumberFormat="1" applyFont="1" applyFill="1" applyBorder="1" applyAlignment="1">
      <alignment vertical="center"/>
    </xf>
    <xf numFmtId="179" fontId="10" fillId="8" borderId="0" xfId="33" applyNumberFormat="1" applyFont="1" applyFill="1" applyBorder="1" applyAlignment="1">
      <alignment vertical="center"/>
    </xf>
    <xf numFmtId="0" fontId="10" fillId="8" borderId="0" xfId="33" applyFont="1" applyFill="1" applyBorder="1" applyAlignment="1">
      <alignment horizontal="center" vertical="center" wrapText="1"/>
    </xf>
    <xf numFmtId="176" fontId="38" fillId="8" borderId="0" xfId="33" applyNumberFormat="1" applyFont="1" applyFill="1" applyBorder="1" applyAlignment="1">
      <alignment horizontal="center" vertical="center"/>
    </xf>
    <xf numFmtId="177" fontId="38" fillId="8" borderId="0" xfId="33" applyNumberFormat="1" applyFont="1" applyFill="1" applyBorder="1" applyAlignment="1">
      <alignment vertical="center"/>
    </xf>
    <xf numFmtId="193" fontId="10" fillId="8" borderId="9" xfId="26" applyNumberFormat="1" applyFont="1" applyFill="1" applyBorder="1" applyAlignment="1">
      <alignment horizontal="right" vertical="center"/>
    </xf>
    <xf numFmtId="179" fontId="10" fillId="8" borderId="95" xfId="33" applyNumberFormat="1" applyFont="1" applyFill="1" applyBorder="1" applyAlignment="1">
      <alignment vertical="center"/>
    </xf>
    <xf numFmtId="179" fontId="10" fillId="8" borderId="96" xfId="33" applyNumberFormat="1" applyFont="1" applyFill="1" applyBorder="1" applyAlignment="1">
      <alignment vertical="center"/>
    </xf>
    <xf numFmtId="0" fontId="10" fillId="8" borderId="0" xfId="33" applyFont="1" applyFill="1" applyBorder="1" applyAlignment="1">
      <alignment vertical="center" wrapText="1"/>
    </xf>
    <xf numFmtId="176" fontId="10" fillId="8" borderId="0" xfId="33" applyNumberFormat="1" applyFont="1" applyFill="1" applyBorder="1" applyAlignment="1">
      <alignment horizontal="center" vertical="center" wrapText="1"/>
    </xf>
    <xf numFmtId="177" fontId="38" fillId="8" borderId="0" xfId="33" applyNumberFormat="1" applyFont="1" applyFill="1" applyBorder="1" applyAlignment="1">
      <alignment horizontal="center" vertical="center"/>
    </xf>
    <xf numFmtId="0" fontId="10" fillId="8" borderId="99" xfId="33" applyFont="1" applyFill="1" applyBorder="1" applyAlignment="1">
      <alignment horizontal="centerContinuous" vertical="center"/>
    </xf>
    <xf numFmtId="176" fontId="10" fillId="8" borderId="83" xfId="33" applyNumberFormat="1" applyFont="1" applyFill="1" applyBorder="1" applyAlignment="1">
      <alignment horizontal="centerContinuous" vertical="center"/>
    </xf>
    <xf numFmtId="193" fontId="10" fillId="8" borderId="46" xfId="33" applyNumberFormat="1" applyFont="1" applyFill="1" applyBorder="1" applyAlignment="1">
      <alignment vertical="center"/>
    </xf>
    <xf numFmtId="179" fontId="10" fillId="8" borderId="46" xfId="33" applyNumberFormat="1" applyFont="1" applyFill="1" applyBorder="1" applyAlignment="1">
      <alignment vertical="center"/>
    </xf>
    <xf numFmtId="179" fontId="10" fillId="8" borderId="103" xfId="33" applyNumberFormat="1" applyFont="1" applyFill="1" applyBorder="1" applyAlignment="1">
      <alignment vertical="center"/>
    </xf>
    <xf numFmtId="179" fontId="10" fillId="8" borderId="67" xfId="33" applyNumberFormat="1" applyFont="1" applyFill="1" applyBorder="1" applyAlignment="1">
      <alignment vertical="center"/>
    </xf>
    <xf numFmtId="0" fontId="10" fillId="8" borderId="0" xfId="33" applyFont="1" applyFill="1" applyBorder="1" applyAlignment="1">
      <alignment horizontal="right" vertical="center"/>
    </xf>
    <xf numFmtId="179" fontId="10" fillId="8" borderId="0" xfId="26" applyNumberFormat="1" applyFont="1" applyFill="1" applyBorder="1" applyAlignment="1">
      <alignment horizontal="right" vertical="center"/>
    </xf>
    <xf numFmtId="193" fontId="10" fillId="8" borderId="1" xfId="26" applyNumberFormat="1" applyFont="1" applyFill="1" applyBorder="1" applyAlignment="1">
      <alignment horizontal="center" vertical="center"/>
    </xf>
    <xf numFmtId="198" fontId="26" fillId="8" borderId="0" xfId="33" applyNumberFormat="1" applyFont="1" applyFill="1" applyAlignment="1">
      <alignment vertical="center"/>
    </xf>
    <xf numFmtId="196" fontId="26" fillId="8" borderId="0" xfId="33" applyNumberFormat="1" applyFont="1" applyFill="1" applyAlignment="1">
      <alignment vertical="center"/>
    </xf>
    <xf numFmtId="0" fontId="10" fillId="8" borderId="20" xfId="33" applyFont="1" applyFill="1" applyBorder="1" applyAlignment="1">
      <alignment vertical="center" wrapText="1"/>
    </xf>
    <xf numFmtId="0" fontId="10" fillId="26" borderId="57" xfId="33" applyFont="1" applyFill="1" applyBorder="1" applyAlignment="1">
      <alignment vertical="center"/>
    </xf>
    <xf numFmtId="0" fontId="10" fillId="26" borderId="4" xfId="33" applyFont="1" applyFill="1" applyBorder="1" applyAlignment="1">
      <alignment vertical="center"/>
    </xf>
    <xf numFmtId="0" fontId="10" fillId="29" borderId="51" xfId="33" applyFont="1" applyFill="1" applyBorder="1" applyAlignment="1">
      <alignment vertical="center" wrapText="1"/>
    </xf>
    <xf numFmtId="0" fontId="10" fillId="29" borderId="57" xfId="33" applyFont="1" applyFill="1" applyBorder="1" applyAlignment="1">
      <alignment vertical="center"/>
    </xf>
    <xf numFmtId="0" fontId="10" fillId="29" borderId="4" xfId="33" applyFont="1" applyFill="1" applyBorder="1" applyAlignment="1">
      <alignment vertical="center"/>
    </xf>
    <xf numFmtId="0" fontId="10" fillId="39" borderId="105" xfId="33" applyFont="1" applyFill="1" applyBorder="1" applyAlignment="1">
      <alignment vertical="center"/>
    </xf>
    <xf numFmtId="38" fontId="10" fillId="48" borderId="28" xfId="29" applyNumberFormat="1" applyFont="1" applyFill="1" applyBorder="1" applyAlignment="1">
      <alignment horizontal="right" vertical="center"/>
    </xf>
    <xf numFmtId="0" fontId="10" fillId="39" borderId="106" xfId="33" applyFont="1" applyFill="1" applyBorder="1" applyAlignment="1">
      <alignment vertical="center"/>
    </xf>
    <xf numFmtId="38" fontId="10" fillId="48" borderId="30" xfId="29" applyNumberFormat="1" applyFont="1" applyFill="1" applyBorder="1" applyAlignment="1">
      <alignment horizontal="right" vertical="center"/>
    </xf>
    <xf numFmtId="0" fontId="10" fillId="5" borderId="1" xfId="33" applyFont="1" applyFill="1" applyBorder="1" applyAlignment="1">
      <alignment horizontal="left" vertical="center"/>
    </xf>
    <xf numFmtId="38" fontId="10" fillId="48" borderId="72" xfId="29" applyNumberFormat="1" applyFont="1" applyFill="1" applyBorder="1" applyAlignment="1">
      <alignment horizontal="right" vertical="center"/>
    </xf>
    <xf numFmtId="0" fontId="10" fillId="8" borderId="1" xfId="32" applyFont="1" applyFill="1" applyBorder="1" applyAlignment="1">
      <alignment vertical="center"/>
    </xf>
    <xf numFmtId="0" fontId="10" fillId="8" borderId="72" xfId="33" applyFont="1" applyFill="1" applyBorder="1" applyAlignment="1">
      <alignment vertical="center" wrapText="1"/>
    </xf>
    <xf numFmtId="0" fontId="10" fillId="30" borderId="1" xfId="33" applyFont="1" applyFill="1" applyBorder="1" applyAlignment="1">
      <alignment horizontal="center" vertical="center" wrapText="1"/>
    </xf>
    <xf numFmtId="0" fontId="10" fillId="26" borderId="22" xfId="33" applyFont="1" applyFill="1" applyBorder="1" applyAlignment="1">
      <alignment vertical="center"/>
    </xf>
    <xf numFmtId="0" fontId="10" fillId="8" borderId="11" xfId="33" applyFont="1" applyFill="1" applyBorder="1" applyAlignment="1">
      <alignment vertical="center"/>
    </xf>
    <xf numFmtId="0" fontId="10" fillId="27" borderId="53" xfId="33" applyFont="1" applyFill="1" applyBorder="1" applyAlignment="1">
      <alignment vertical="center"/>
    </xf>
    <xf numFmtId="0" fontId="10" fillId="28" borderId="112" xfId="33" applyFont="1" applyFill="1" applyBorder="1" applyAlignment="1">
      <alignment vertical="center"/>
    </xf>
    <xf numFmtId="0" fontId="10" fillId="29" borderId="100" xfId="33" applyFont="1" applyFill="1" applyBorder="1" applyAlignment="1">
      <alignment vertical="center"/>
    </xf>
    <xf numFmtId="0" fontId="10" fillId="29" borderId="51" xfId="33" applyFont="1" applyFill="1" applyBorder="1" applyAlignment="1">
      <alignment vertical="center"/>
    </xf>
    <xf numFmtId="0" fontId="48" fillId="8" borderId="0" xfId="31" applyFont="1" applyFill="1"/>
    <xf numFmtId="0" fontId="49" fillId="8" borderId="0" xfId="31" applyFont="1" applyFill="1"/>
    <xf numFmtId="0" fontId="10" fillId="8" borderId="0" xfId="31" applyFont="1" applyFill="1" applyAlignment="1">
      <alignment vertical="center"/>
    </xf>
    <xf numFmtId="0" fontId="10" fillId="26" borderId="47" xfId="31" applyFont="1" applyFill="1" applyBorder="1" applyAlignment="1">
      <alignment vertical="center"/>
    </xf>
    <xf numFmtId="0" fontId="10" fillId="49" borderId="108" xfId="31" applyFont="1" applyFill="1" applyBorder="1" applyAlignment="1">
      <alignment vertical="center"/>
    </xf>
    <xf numFmtId="189" fontId="10" fillId="26" borderId="1" xfId="31" applyNumberFormat="1" applyFont="1" applyFill="1" applyBorder="1" applyAlignment="1">
      <alignment vertical="center"/>
    </xf>
    <xf numFmtId="0" fontId="10" fillId="26" borderId="21" xfId="31" applyFont="1" applyFill="1" applyBorder="1" applyAlignment="1">
      <alignment vertical="center"/>
    </xf>
    <xf numFmtId="0" fontId="10" fillId="25" borderId="47" xfId="31" applyFont="1" applyFill="1" applyBorder="1" applyAlignment="1">
      <alignment vertical="center"/>
    </xf>
    <xf numFmtId="189" fontId="10" fillId="47" borderId="1" xfId="31" applyNumberFormat="1" applyFont="1" applyFill="1" applyBorder="1" applyAlignment="1">
      <alignment vertical="center"/>
    </xf>
    <xf numFmtId="0" fontId="10" fillId="25" borderId="34" xfId="31" applyFont="1" applyFill="1" applyBorder="1" applyAlignment="1">
      <alignment vertical="center"/>
    </xf>
    <xf numFmtId="0" fontId="10" fillId="25" borderId="21" xfId="31" applyFont="1" applyFill="1" applyBorder="1" applyAlignment="1">
      <alignment vertical="center"/>
    </xf>
    <xf numFmtId="9" fontId="10" fillId="8" borderId="0" xfId="27" applyFont="1" applyFill="1" applyAlignment="1">
      <alignment vertical="center"/>
    </xf>
    <xf numFmtId="0" fontId="10" fillId="26" borderId="33" xfId="31" applyFont="1" applyFill="1" applyBorder="1" applyAlignment="1">
      <alignment vertical="center"/>
    </xf>
    <xf numFmtId="0" fontId="10" fillId="8" borderId="34" xfId="31" applyFont="1" applyFill="1" applyBorder="1" applyAlignment="1">
      <alignment vertical="center"/>
    </xf>
    <xf numFmtId="0" fontId="10" fillId="26" borderId="108" xfId="31" applyFont="1" applyFill="1" applyBorder="1" applyAlignment="1">
      <alignment vertical="center"/>
    </xf>
    <xf numFmtId="179" fontId="10" fillId="26" borderId="1" xfId="27" applyNumberFormat="1" applyFont="1" applyFill="1" applyBorder="1" applyAlignment="1">
      <alignment vertical="center"/>
    </xf>
    <xf numFmtId="0" fontId="10" fillId="8" borderId="47" xfId="31" applyFont="1" applyFill="1" applyBorder="1" applyAlignment="1">
      <alignment vertical="center"/>
    </xf>
    <xf numFmtId="179" fontId="10" fillId="8" borderId="1" xfId="31" applyNumberFormat="1" applyFont="1" applyFill="1" applyBorder="1" applyAlignment="1">
      <alignment vertical="center"/>
    </xf>
    <xf numFmtId="0" fontId="10" fillId="8" borderId="1" xfId="31" applyFont="1" applyFill="1" applyBorder="1" applyAlignment="1">
      <alignment vertical="center"/>
    </xf>
    <xf numFmtId="0" fontId="10" fillId="8" borderId="21" xfId="31" applyFont="1" applyFill="1" applyBorder="1" applyAlignment="1">
      <alignment vertical="center"/>
    </xf>
    <xf numFmtId="189" fontId="10" fillId="0" borderId="1" xfId="31" applyNumberFormat="1" applyFont="1" applyFill="1" applyBorder="1" applyAlignment="1">
      <alignment vertical="center"/>
    </xf>
    <xf numFmtId="179" fontId="10" fillId="26" borderId="1" xfId="31" applyNumberFormat="1" applyFont="1" applyFill="1" applyBorder="1" applyAlignment="1">
      <alignment vertical="center"/>
    </xf>
    <xf numFmtId="0" fontId="16" fillId="8" borderId="34" xfId="31" applyFont="1" applyFill="1" applyBorder="1" applyAlignment="1">
      <alignment vertical="center"/>
    </xf>
    <xf numFmtId="0" fontId="10" fillId="8" borderId="22" xfId="31" applyFont="1" applyFill="1" applyBorder="1" applyAlignment="1">
      <alignment vertical="center"/>
    </xf>
    <xf numFmtId="38" fontId="10" fillId="8" borderId="1" xfId="31" applyNumberFormat="1" applyFont="1" applyFill="1" applyBorder="1" applyAlignment="1">
      <alignment vertical="center"/>
    </xf>
    <xf numFmtId="0" fontId="16" fillId="8" borderId="21" xfId="31" applyFont="1" applyFill="1" applyBorder="1" applyAlignment="1">
      <alignment vertical="center"/>
    </xf>
    <xf numFmtId="0" fontId="48" fillId="42" borderId="0" xfId="33" applyFont="1" applyFill="1" applyAlignment="1">
      <alignment vertical="center"/>
    </xf>
    <xf numFmtId="0" fontId="48" fillId="39" borderId="0" xfId="33" applyFont="1" applyFill="1" applyAlignment="1">
      <alignment vertical="center"/>
    </xf>
    <xf numFmtId="0" fontId="10" fillId="30" borderId="62" xfId="33" applyFont="1" applyFill="1" applyBorder="1" applyAlignment="1">
      <alignment horizontal="left" vertical="center"/>
    </xf>
    <xf numFmtId="0" fontId="10" fillId="30" borderId="14" xfId="33" applyFont="1" applyFill="1" applyBorder="1" applyAlignment="1">
      <alignment horizontal="left" vertical="center"/>
    </xf>
    <xf numFmtId="0" fontId="10" fillId="30" borderId="15" xfId="33" applyFont="1" applyFill="1" applyBorder="1" applyAlignment="1">
      <alignment horizontal="center" vertical="center"/>
    </xf>
    <xf numFmtId="0" fontId="10" fillId="42" borderId="37" xfId="33" applyFont="1" applyFill="1" applyBorder="1" applyAlignment="1">
      <alignment vertical="center"/>
    </xf>
    <xf numFmtId="0" fontId="10" fillId="42" borderId="21" xfId="33" applyFont="1" applyFill="1" applyBorder="1" applyAlignment="1">
      <alignment vertical="center"/>
    </xf>
    <xf numFmtId="0" fontId="10" fillId="42" borderId="23" xfId="33" applyFont="1" applyFill="1" applyBorder="1" applyAlignment="1">
      <alignment vertical="center" wrapText="1"/>
    </xf>
    <xf numFmtId="0" fontId="10" fillId="42" borderId="25" xfId="33" applyFont="1" applyFill="1" applyBorder="1" applyAlignment="1">
      <alignment vertical="center" wrapText="1"/>
    </xf>
    <xf numFmtId="40" fontId="10" fillId="42" borderId="25" xfId="29" applyNumberFormat="1" applyFont="1" applyFill="1" applyBorder="1" applyAlignment="1">
      <alignment vertical="center" wrapText="1"/>
    </xf>
    <xf numFmtId="0" fontId="10" fillId="42" borderId="20" xfId="33" applyFont="1" applyFill="1" applyBorder="1" applyAlignment="1">
      <alignment vertical="center" wrapText="1"/>
    </xf>
    <xf numFmtId="0" fontId="10" fillId="42" borderId="48" xfId="33" applyFont="1" applyFill="1" applyBorder="1" applyAlignment="1">
      <alignment vertical="center" wrapText="1"/>
    </xf>
    <xf numFmtId="0" fontId="10" fillId="42" borderId="57" xfId="33" applyFont="1" applyFill="1" applyBorder="1" applyAlignment="1">
      <alignment vertical="center"/>
    </xf>
    <xf numFmtId="0" fontId="10" fillId="42" borderId="79" xfId="33" applyFont="1" applyFill="1" applyBorder="1" applyAlignment="1">
      <alignment vertical="center" wrapText="1"/>
    </xf>
    <xf numFmtId="0" fontId="10" fillId="42" borderId="78" xfId="33" applyFont="1" applyFill="1" applyBorder="1" applyAlignment="1">
      <alignment vertical="center" wrapText="1"/>
    </xf>
    <xf numFmtId="0" fontId="10" fillId="42" borderId="4" xfId="33" applyFont="1" applyFill="1" applyBorder="1" applyAlignment="1">
      <alignment vertical="center"/>
    </xf>
    <xf numFmtId="0" fontId="10" fillId="26" borderId="51" xfId="33" applyFont="1" applyFill="1" applyBorder="1" applyAlignment="1">
      <alignment vertical="center" wrapText="1"/>
    </xf>
    <xf numFmtId="0" fontId="10" fillId="42" borderId="59" xfId="33" applyFont="1" applyFill="1" applyBorder="1" applyAlignment="1">
      <alignment vertical="center"/>
    </xf>
    <xf numFmtId="0" fontId="10" fillId="42" borderId="42" xfId="33" applyFont="1" applyFill="1" applyBorder="1" applyAlignment="1">
      <alignment vertical="center"/>
    </xf>
    <xf numFmtId="0" fontId="10" fillId="42" borderId="105" xfId="33" applyFont="1" applyFill="1" applyBorder="1" applyAlignment="1">
      <alignment vertical="center"/>
    </xf>
    <xf numFmtId="0" fontId="10" fillId="42" borderId="76" xfId="33" applyFont="1" applyFill="1" applyBorder="1" applyAlignment="1">
      <alignment vertical="center" wrapText="1"/>
    </xf>
    <xf numFmtId="0" fontId="10" fillId="42" borderId="64" xfId="33" applyFont="1" applyFill="1" applyBorder="1" applyAlignment="1">
      <alignment vertical="center"/>
    </xf>
    <xf numFmtId="0" fontId="10" fillId="42" borderId="113" xfId="33" applyFont="1" applyFill="1" applyBorder="1" applyAlignment="1">
      <alignment vertical="center"/>
    </xf>
    <xf numFmtId="0" fontId="10" fillId="42" borderId="114" xfId="33" applyFont="1" applyFill="1" applyBorder="1" applyAlignment="1">
      <alignment vertical="center" wrapText="1"/>
    </xf>
    <xf numFmtId="0" fontId="10" fillId="26" borderId="7" xfId="33" applyFont="1" applyFill="1" applyBorder="1" applyAlignment="1">
      <alignment vertical="center"/>
    </xf>
    <xf numFmtId="0" fontId="10" fillId="26" borderId="19" xfId="33" applyFont="1" applyFill="1" applyBorder="1" applyAlignment="1">
      <alignment vertical="center" wrapText="1"/>
    </xf>
    <xf numFmtId="0" fontId="10" fillId="42" borderId="1" xfId="33" applyFont="1" applyFill="1" applyBorder="1" applyAlignment="1">
      <alignment vertical="center"/>
    </xf>
    <xf numFmtId="0" fontId="10" fillId="42" borderId="9" xfId="33" applyFont="1" applyFill="1" applyBorder="1" applyAlignment="1">
      <alignment vertical="center"/>
    </xf>
    <xf numFmtId="0" fontId="31" fillId="8" borderId="0" xfId="33" applyFont="1" applyFill="1" applyAlignment="1">
      <alignment vertical="center"/>
    </xf>
    <xf numFmtId="0" fontId="51" fillId="5" borderId="90" xfId="33" applyFont="1" applyFill="1" applyBorder="1" applyAlignment="1">
      <alignment horizontal="left" vertical="center"/>
    </xf>
    <xf numFmtId="0" fontId="49" fillId="5" borderId="90" xfId="33" applyFont="1" applyFill="1" applyBorder="1" applyAlignment="1">
      <alignment vertical="center"/>
    </xf>
    <xf numFmtId="0" fontId="0" fillId="8" borderId="0" xfId="33" applyFont="1" applyFill="1" applyAlignment="1">
      <alignment vertical="center"/>
    </xf>
    <xf numFmtId="0" fontId="11" fillId="8" borderId="11" xfId="33" applyFont="1" applyFill="1" applyBorder="1" applyAlignment="1">
      <alignment vertical="center" wrapText="1"/>
    </xf>
    <xf numFmtId="185" fontId="10" fillId="8" borderId="1" xfId="26" applyNumberFormat="1" applyFont="1" applyFill="1" applyBorder="1" applyAlignment="1">
      <alignment vertical="center"/>
    </xf>
    <xf numFmtId="185" fontId="10" fillId="8" borderId="0" xfId="33" applyNumberFormat="1" applyFont="1" applyFill="1" applyAlignment="1">
      <alignment vertical="center"/>
    </xf>
    <xf numFmtId="185" fontId="10" fillId="8" borderId="1" xfId="0" applyNumberFormat="1" applyFont="1" applyFill="1" applyBorder="1" applyAlignment="1">
      <alignment vertical="center" wrapText="1"/>
    </xf>
    <xf numFmtId="185" fontId="10" fillId="8" borderId="11" xfId="0" applyNumberFormat="1" applyFont="1" applyFill="1" applyBorder="1" applyAlignment="1">
      <alignment vertical="center" wrapText="1"/>
    </xf>
    <xf numFmtId="185" fontId="10" fillId="8" borderId="71" xfId="0" applyNumberFormat="1" applyFont="1" applyFill="1" applyBorder="1" applyAlignment="1">
      <alignment vertical="center" wrapText="1"/>
    </xf>
    <xf numFmtId="185" fontId="10" fillId="8" borderId="4" xfId="0" applyNumberFormat="1" applyFont="1" applyFill="1" applyBorder="1" applyAlignment="1">
      <alignment vertical="center" wrapText="1"/>
    </xf>
    <xf numFmtId="176" fontId="16" fillId="8" borderId="30" xfId="0" applyNumberFormat="1" applyFont="1" applyFill="1" applyBorder="1" applyAlignment="1">
      <alignment vertical="center" shrinkToFit="1"/>
    </xf>
    <xf numFmtId="176" fontId="16" fillId="8" borderId="1" xfId="0" applyNumberFormat="1" applyFont="1" applyFill="1" applyBorder="1" applyAlignment="1">
      <alignment vertical="center" shrinkToFit="1"/>
    </xf>
    <xf numFmtId="176" fontId="16" fillId="8" borderId="11" xfId="0" applyNumberFormat="1" applyFont="1" applyFill="1" applyBorder="1" applyAlignment="1">
      <alignment vertical="center" shrinkToFit="1"/>
    </xf>
    <xf numFmtId="0" fontId="22" fillId="50" borderId="0" xfId="33" applyFont="1" applyFill="1"/>
    <xf numFmtId="38" fontId="16" fillId="16" borderId="23" xfId="29" applyNumberFormat="1" applyFont="1" applyFill="1" applyBorder="1" applyAlignment="1">
      <alignment horizontal="right" vertical="center"/>
    </xf>
    <xf numFmtId="0" fontId="16" fillId="8" borderId="110" xfId="33" applyFont="1" applyFill="1" applyBorder="1" applyAlignment="1">
      <alignment vertical="center"/>
    </xf>
    <xf numFmtId="38" fontId="10" fillId="17" borderId="48" xfId="29" applyNumberFormat="1" applyFont="1" applyFill="1" applyBorder="1" applyAlignment="1">
      <alignment vertical="center"/>
    </xf>
    <xf numFmtId="176" fontId="10" fillId="8" borderId="116" xfId="33" applyNumberFormat="1" applyFont="1" applyFill="1" applyBorder="1" applyAlignment="1">
      <alignment horizontal="center" vertical="center"/>
    </xf>
    <xf numFmtId="0" fontId="38" fillId="8" borderId="117" xfId="33" applyFont="1" applyFill="1" applyBorder="1" applyAlignment="1">
      <alignment vertical="center"/>
    </xf>
    <xf numFmtId="177" fontId="10" fillId="8" borderId="52" xfId="33" applyNumberFormat="1" applyFont="1" applyFill="1" applyBorder="1" applyAlignment="1">
      <alignment vertical="center"/>
    </xf>
    <xf numFmtId="0" fontId="10" fillId="52" borderId="43" xfId="33" applyFont="1" applyFill="1" applyBorder="1" applyAlignment="1">
      <alignment vertical="center"/>
    </xf>
    <xf numFmtId="0" fontId="38" fillId="8" borderId="119" xfId="33" applyFont="1" applyFill="1" applyBorder="1" applyAlignment="1">
      <alignment vertical="center"/>
    </xf>
    <xf numFmtId="0" fontId="38" fillId="8" borderId="59" xfId="33" applyFont="1" applyFill="1" applyBorder="1" applyAlignment="1">
      <alignment vertical="center"/>
    </xf>
    <xf numFmtId="177" fontId="10" fillId="8" borderId="7" xfId="33" applyNumberFormat="1" applyFont="1" applyFill="1" applyBorder="1" applyAlignment="1">
      <alignment vertical="center"/>
    </xf>
    <xf numFmtId="177" fontId="10" fillId="52" borderId="43" xfId="33" applyNumberFormat="1" applyFont="1" applyFill="1" applyBorder="1" applyAlignment="1">
      <alignment vertical="center"/>
    </xf>
    <xf numFmtId="177" fontId="16" fillId="8" borderId="118" xfId="33" applyNumberFormat="1" applyFont="1" applyFill="1" applyBorder="1" applyAlignment="1">
      <alignment vertical="center"/>
    </xf>
    <xf numFmtId="202" fontId="38" fillId="8" borderId="22" xfId="29" applyNumberFormat="1" applyFont="1" applyFill="1" applyBorder="1" applyAlignment="1" applyProtection="1">
      <alignment horizontal="right" vertical="center"/>
    </xf>
    <xf numFmtId="9" fontId="10" fillId="39" borderId="1" xfId="26" applyFont="1" applyFill="1" applyBorder="1" applyAlignment="1">
      <alignment vertical="center"/>
    </xf>
    <xf numFmtId="176" fontId="10" fillId="8" borderId="1" xfId="33" applyNumberFormat="1" applyFont="1" applyFill="1" applyBorder="1" applyAlignment="1">
      <alignment horizontal="center" vertical="center"/>
    </xf>
    <xf numFmtId="0" fontId="7" fillId="39" borderId="1" xfId="28" applyFill="1" applyBorder="1" applyAlignment="1" applyProtection="1">
      <alignment vertical="center"/>
    </xf>
    <xf numFmtId="0" fontId="7" fillId="46" borderId="1" xfId="28" applyFill="1" applyBorder="1" applyAlignment="1" applyProtection="1">
      <alignment vertical="center"/>
    </xf>
    <xf numFmtId="177" fontId="38" fillId="40" borderId="1" xfId="33" applyNumberFormat="1" applyFont="1" applyFill="1" applyBorder="1" applyAlignment="1">
      <alignment vertical="center"/>
    </xf>
    <xf numFmtId="0" fontId="38" fillId="26" borderId="42" xfId="33" applyFont="1" applyFill="1" applyBorder="1" applyAlignment="1">
      <alignment horizontal="center" vertical="center"/>
    </xf>
    <xf numFmtId="177" fontId="10" fillId="26" borderId="7" xfId="33" applyNumberFormat="1" applyFont="1" applyFill="1" applyBorder="1" applyAlignment="1">
      <alignment vertical="center"/>
    </xf>
    <xf numFmtId="176" fontId="10" fillId="26" borderId="83" xfId="33" applyNumberFormat="1" applyFont="1" applyFill="1" applyBorder="1" applyAlignment="1">
      <alignment horizontal="center" vertical="center"/>
    </xf>
    <xf numFmtId="177" fontId="38" fillId="26" borderId="83" xfId="33" applyNumberFormat="1" applyFont="1" applyFill="1" applyBorder="1" applyAlignment="1" applyProtection="1">
      <alignment horizontal="right" vertical="center"/>
    </xf>
    <xf numFmtId="177" fontId="38" fillId="26" borderId="58" xfId="33" applyNumberFormat="1" applyFont="1" applyFill="1" applyBorder="1" applyAlignment="1">
      <alignment vertical="center"/>
    </xf>
    <xf numFmtId="0" fontId="16" fillId="39" borderId="0" xfId="0" applyFont="1" applyFill="1">
      <alignment vertical="center"/>
    </xf>
    <xf numFmtId="0" fontId="11" fillId="8" borderId="1" xfId="33" applyFont="1" applyFill="1" applyBorder="1" applyAlignment="1">
      <alignment vertical="center" wrapText="1"/>
    </xf>
    <xf numFmtId="38" fontId="41" fillId="39" borderId="1" xfId="29" applyFont="1" applyFill="1" applyBorder="1">
      <alignment vertical="center"/>
    </xf>
    <xf numFmtId="38" fontId="41" fillId="39" borderId="1" xfId="29" applyFont="1" applyFill="1" applyBorder="1" applyAlignment="1">
      <alignment horizontal="right" vertical="center"/>
    </xf>
    <xf numFmtId="177" fontId="38" fillId="8" borderId="112" xfId="33" applyNumberFormat="1" applyFont="1" applyFill="1" applyBorder="1" applyAlignment="1" applyProtection="1">
      <alignment horizontal="right" vertical="center"/>
    </xf>
    <xf numFmtId="177" fontId="38" fillId="40" borderId="57" xfId="33" applyNumberFormat="1" applyFont="1" applyFill="1" applyBorder="1" applyAlignment="1">
      <alignment vertical="center"/>
    </xf>
    <xf numFmtId="177" fontId="10" fillId="8" borderId="57" xfId="33" applyNumberFormat="1" applyFont="1" applyFill="1" applyBorder="1" applyAlignment="1">
      <alignment vertical="center"/>
    </xf>
    <xf numFmtId="177" fontId="10" fillId="8" borderId="21" xfId="33" applyNumberFormat="1" applyFont="1" applyFill="1" applyBorder="1" applyAlignment="1">
      <alignment vertical="center"/>
    </xf>
    <xf numFmtId="177" fontId="10" fillId="8" borderId="56" xfId="33" applyNumberFormat="1" applyFont="1" applyFill="1" applyBorder="1" applyAlignment="1">
      <alignment vertical="center"/>
    </xf>
    <xf numFmtId="177" fontId="10" fillId="8" borderId="107" xfId="33" applyNumberFormat="1" applyFont="1" applyFill="1" applyBorder="1" applyAlignment="1">
      <alignment vertical="center"/>
    </xf>
    <xf numFmtId="177" fontId="10" fillId="8" borderId="122" xfId="33" applyNumberFormat="1" applyFont="1" applyFill="1" applyBorder="1" applyAlignment="1">
      <alignment vertical="center"/>
    </xf>
    <xf numFmtId="0" fontId="23" fillId="8" borderId="121" xfId="33" applyFont="1" applyFill="1" applyBorder="1" applyAlignment="1">
      <alignment vertical="center"/>
    </xf>
    <xf numFmtId="193" fontId="10" fillId="8" borderId="71" xfId="26" applyNumberFormat="1" applyFont="1" applyFill="1" applyBorder="1" applyAlignment="1">
      <alignment horizontal="right" vertical="center"/>
    </xf>
    <xf numFmtId="193" fontId="10" fillId="8" borderId="58" xfId="26" applyNumberFormat="1" applyFont="1" applyFill="1" applyBorder="1" applyAlignment="1">
      <alignment horizontal="right" vertical="center"/>
    </xf>
    <xf numFmtId="0" fontId="10" fillId="39" borderId="0" xfId="0" applyFont="1" applyFill="1" applyAlignment="1">
      <alignment horizontal="center" vertical="center"/>
    </xf>
    <xf numFmtId="0" fontId="10" fillId="8" borderId="123" xfId="33" applyFont="1" applyFill="1" applyBorder="1" applyAlignment="1">
      <alignment horizontal="center" vertical="center"/>
    </xf>
    <xf numFmtId="176" fontId="10" fillId="8" borderId="124" xfId="33" applyNumberFormat="1" applyFont="1" applyFill="1" applyBorder="1" applyAlignment="1">
      <alignment horizontal="center" vertical="center"/>
    </xf>
    <xf numFmtId="176" fontId="10" fillId="8" borderId="125" xfId="33" applyNumberFormat="1" applyFont="1" applyFill="1" applyBorder="1" applyAlignment="1">
      <alignment horizontal="center" vertical="center"/>
    </xf>
    <xf numFmtId="38" fontId="10" fillId="16" borderId="57" xfId="29" applyNumberFormat="1" applyFont="1" applyFill="1" applyBorder="1" applyAlignment="1">
      <alignment vertical="center"/>
    </xf>
    <xf numFmtId="40" fontId="10" fillId="8" borderId="56" xfId="29" applyNumberFormat="1" applyFont="1" applyFill="1" applyBorder="1" applyAlignment="1">
      <alignment vertical="center" wrapText="1"/>
    </xf>
    <xf numFmtId="38" fontId="10" fillId="17" borderId="23" xfId="29" applyNumberFormat="1" applyFont="1" applyFill="1" applyBorder="1" applyAlignment="1">
      <alignment vertical="center"/>
    </xf>
    <xf numFmtId="0" fontId="16" fillId="8" borderId="104" xfId="33" applyFont="1" applyFill="1" applyBorder="1" applyAlignment="1">
      <alignment vertical="center" wrapText="1"/>
    </xf>
    <xf numFmtId="0" fontId="16" fillId="39" borderId="78" xfId="33" applyFont="1" applyFill="1" applyBorder="1" applyAlignment="1">
      <alignment vertical="center" wrapText="1"/>
    </xf>
    <xf numFmtId="0" fontId="10" fillId="54" borderId="112" xfId="33" applyFont="1" applyFill="1" applyBorder="1" applyAlignment="1">
      <alignment vertical="center" wrapText="1"/>
    </xf>
    <xf numFmtId="38" fontId="10" fillId="54" borderId="57" xfId="29" applyNumberFormat="1" applyFont="1" applyFill="1" applyBorder="1" applyAlignment="1">
      <alignment vertical="center"/>
    </xf>
    <xf numFmtId="40" fontId="10" fillId="54" borderId="57" xfId="29" applyNumberFormat="1" applyFont="1" applyFill="1" applyBorder="1" applyAlignment="1">
      <alignment vertical="center"/>
    </xf>
    <xf numFmtId="40" fontId="10" fillId="54" borderId="57" xfId="29" applyNumberFormat="1" applyFont="1" applyFill="1" applyBorder="1" applyAlignment="1">
      <alignment vertical="center" wrapText="1"/>
    </xf>
    <xf numFmtId="0" fontId="10" fillId="31" borderId="34" xfId="33" applyFont="1" applyFill="1" applyBorder="1" applyAlignment="1">
      <alignment vertical="center"/>
    </xf>
    <xf numFmtId="0" fontId="10" fillId="31" borderId="22" xfId="33" applyFont="1" applyFill="1" applyBorder="1" applyAlignment="1">
      <alignment vertical="center" wrapText="1"/>
    </xf>
    <xf numFmtId="38" fontId="10" fillId="31" borderId="1" xfId="29" applyNumberFormat="1" applyFont="1" applyFill="1" applyBorder="1" applyAlignment="1">
      <alignment vertical="center"/>
    </xf>
    <xf numFmtId="40" fontId="10" fillId="31" borderId="1" xfId="29" applyNumberFormat="1" applyFont="1" applyFill="1" applyBorder="1" applyAlignment="1">
      <alignment vertical="center"/>
    </xf>
    <xf numFmtId="40" fontId="10" fillId="31" borderId="1" xfId="29" applyNumberFormat="1" applyFont="1" applyFill="1" applyBorder="1" applyAlignment="1">
      <alignment vertical="center" wrapText="1"/>
    </xf>
    <xf numFmtId="0" fontId="10" fillId="53" borderId="22" xfId="33" applyFont="1" applyFill="1" applyBorder="1" applyAlignment="1">
      <alignment vertical="center" wrapText="1"/>
    </xf>
    <xf numFmtId="38" fontId="10" fillId="53" borderId="1" xfId="29" applyNumberFormat="1" applyFont="1" applyFill="1" applyBorder="1" applyAlignment="1">
      <alignment vertical="center"/>
    </xf>
    <xf numFmtId="40" fontId="10" fillId="53" borderId="1" xfId="29" applyNumberFormat="1" applyFont="1" applyFill="1" applyBorder="1" applyAlignment="1">
      <alignment vertical="center"/>
    </xf>
    <xf numFmtId="40" fontId="10" fillId="53" borderId="1" xfId="29" applyNumberFormat="1" applyFont="1" applyFill="1" applyBorder="1" applyAlignment="1">
      <alignment vertical="center" wrapText="1"/>
    </xf>
    <xf numFmtId="0" fontId="16" fillId="53" borderId="34" xfId="33" applyFont="1" applyFill="1" applyBorder="1" applyAlignment="1">
      <alignment vertical="center"/>
    </xf>
    <xf numFmtId="40" fontId="10" fillId="54" borderId="16" xfId="29" applyNumberFormat="1" applyFont="1" applyFill="1" applyBorder="1" applyAlignment="1">
      <alignment vertical="center"/>
    </xf>
    <xf numFmtId="40" fontId="10" fillId="54" borderId="75" xfId="29" applyNumberFormat="1" applyFont="1" applyFill="1" applyBorder="1" applyAlignment="1">
      <alignment vertical="center"/>
    </xf>
    <xf numFmtId="0" fontId="10" fillId="39" borderId="112" xfId="33" applyFont="1" applyFill="1" applyBorder="1" applyAlignment="1">
      <alignment vertical="center" wrapText="1"/>
    </xf>
    <xf numFmtId="38" fontId="10" fillId="39" borderId="57" xfId="29" applyNumberFormat="1" applyFont="1" applyFill="1" applyBorder="1" applyAlignment="1">
      <alignment vertical="center"/>
    </xf>
    <xf numFmtId="38" fontId="10" fillId="55" borderId="40" xfId="29" applyNumberFormat="1" applyFont="1" applyFill="1" applyBorder="1" applyAlignment="1">
      <alignment vertical="center"/>
    </xf>
    <xf numFmtId="0" fontId="10" fillId="39" borderId="54" xfId="33" applyFont="1" applyFill="1" applyBorder="1" applyAlignment="1">
      <alignment vertical="center" wrapText="1"/>
    </xf>
    <xf numFmtId="0" fontId="16" fillId="39" borderId="109" xfId="33" applyFont="1" applyFill="1" applyBorder="1" applyAlignment="1">
      <alignment vertical="center"/>
    </xf>
    <xf numFmtId="38" fontId="10" fillId="39" borderId="48" xfId="29" applyNumberFormat="1" applyFont="1" applyFill="1" applyBorder="1" applyAlignment="1">
      <alignment vertical="center"/>
    </xf>
    <xf numFmtId="0" fontId="16" fillId="8" borderId="1" xfId="33" applyFont="1" applyFill="1" applyBorder="1" applyAlignment="1">
      <alignment vertical="center"/>
    </xf>
    <xf numFmtId="38" fontId="10" fillId="53" borderId="4" xfId="29" applyNumberFormat="1" applyFont="1" applyFill="1" applyBorder="1" applyAlignment="1">
      <alignment vertical="center"/>
    </xf>
    <xf numFmtId="40" fontId="10" fillId="53" borderId="4" xfId="29" applyNumberFormat="1" applyFont="1" applyFill="1" applyBorder="1" applyAlignment="1">
      <alignment vertical="center"/>
    </xf>
    <xf numFmtId="38" fontId="10" fillId="16" borderId="11" xfId="29" applyNumberFormat="1" applyFont="1" applyFill="1" applyBorder="1" applyAlignment="1">
      <alignment vertical="center"/>
    </xf>
    <xf numFmtId="38" fontId="10" fillId="16" borderId="115" xfId="29" applyNumberFormat="1" applyFont="1" applyFill="1" applyBorder="1" applyAlignment="1">
      <alignment vertical="center"/>
    </xf>
    <xf numFmtId="185" fontId="10" fillId="30" borderId="1" xfId="33" applyNumberFormat="1" applyFont="1" applyFill="1" applyBorder="1" applyAlignment="1">
      <alignment vertical="center"/>
    </xf>
    <xf numFmtId="0" fontId="10" fillId="5" borderId="126" xfId="33" applyFont="1" applyFill="1" applyBorder="1"/>
    <xf numFmtId="0" fontId="10" fillId="8" borderId="127" xfId="33" applyFont="1" applyFill="1" applyBorder="1" applyAlignment="1">
      <alignment vertical="center"/>
    </xf>
    <xf numFmtId="0" fontId="10" fillId="8" borderId="129" xfId="33" applyFont="1" applyFill="1" applyBorder="1" applyAlignment="1">
      <alignment vertical="center"/>
    </xf>
    <xf numFmtId="176" fontId="10" fillId="8" borderId="130" xfId="33" applyNumberFormat="1" applyFont="1" applyFill="1" applyBorder="1" applyAlignment="1">
      <alignment vertical="center"/>
    </xf>
    <xf numFmtId="176" fontId="10" fillId="8" borderId="131" xfId="33" applyNumberFormat="1" applyFont="1" applyFill="1" applyBorder="1" applyAlignment="1">
      <alignment vertical="center"/>
    </xf>
    <xf numFmtId="176" fontId="10" fillId="8" borderId="132" xfId="33" applyNumberFormat="1" applyFont="1" applyFill="1" applyBorder="1" applyAlignment="1">
      <alignment vertical="center"/>
    </xf>
    <xf numFmtId="176" fontId="10" fillId="8" borderId="133" xfId="33" applyNumberFormat="1" applyFont="1" applyFill="1" applyBorder="1" applyAlignment="1">
      <alignment vertical="center"/>
    </xf>
    <xf numFmtId="9" fontId="10" fillId="8" borderId="135" xfId="33" applyNumberFormat="1" applyFont="1" applyFill="1" applyBorder="1" applyAlignment="1">
      <alignment vertical="center"/>
    </xf>
    <xf numFmtId="9" fontId="10" fillId="8" borderId="131" xfId="33" applyNumberFormat="1" applyFont="1" applyFill="1" applyBorder="1" applyAlignment="1">
      <alignment vertical="center"/>
    </xf>
    <xf numFmtId="0" fontId="0" fillId="8" borderId="0" xfId="33" applyFont="1" applyFill="1"/>
    <xf numFmtId="38" fontId="10" fillId="8" borderId="9" xfId="29" applyFont="1" applyFill="1" applyBorder="1" applyAlignment="1">
      <alignment vertical="center"/>
    </xf>
    <xf numFmtId="204" fontId="10" fillId="8" borderId="1" xfId="29" applyNumberFormat="1" applyFont="1" applyFill="1" applyBorder="1" applyAlignment="1">
      <alignment vertical="center"/>
    </xf>
    <xf numFmtId="204" fontId="10" fillId="8" borderId="4" xfId="29" applyNumberFormat="1" applyFont="1" applyFill="1" applyBorder="1" applyAlignment="1">
      <alignment vertical="center"/>
    </xf>
    <xf numFmtId="204" fontId="10" fillId="8" borderId="9" xfId="29" applyNumberFormat="1" applyFont="1" applyFill="1" applyBorder="1" applyAlignment="1">
      <alignment vertical="center"/>
    </xf>
    <xf numFmtId="185" fontId="10" fillId="30" borderId="9" xfId="33" applyNumberFormat="1" applyFont="1" applyFill="1" applyBorder="1" applyAlignment="1">
      <alignment vertical="center"/>
    </xf>
    <xf numFmtId="185" fontId="10" fillId="30" borderId="4" xfId="33" applyNumberFormat="1" applyFont="1" applyFill="1" applyBorder="1" applyAlignment="1">
      <alignment vertical="center"/>
    </xf>
    <xf numFmtId="38" fontId="10" fillId="26" borderId="1" xfId="29" applyFont="1" applyFill="1" applyBorder="1" applyAlignment="1">
      <alignment vertical="center"/>
    </xf>
    <xf numFmtId="0" fontId="0" fillId="39" borderId="0" xfId="33" applyFont="1" applyFill="1"/>
    <xf numFmtId="176" fontId="10" fillId="8" borderId="72" xfId="33" applyNumberFormat="1" applyFont="1" applyFill="1" applyBorder="1" applyAlignment="1">
      <alignment vertical="center"/>
    </xf>
    <xf numFmtId="0" fontId="16" fillId="8" borderId="1" xfId="39" applyFont="1" applyFill="1" applyBorder="1" applyAlignment="1">
      <alignment horizontal="left" vertical="center" wrapText="1"/>
    </xf>
    <xf numFmtId="184" fontId="10" fillId="39" borderId="1" xfId="33" applyNumberFormat="1" applyFont="1" applyFill="1" applyBorder="1" applyAlignment="1">
      <alignment vertical="center"/>
    </xf>
    <xf numFmtId="0" fontId="10" fillId="28" borderId="4" xfId="33" applyFont="1" applyFill="1" applyBorder="1" applyAlignment="1">
      <alignment vertical="center"/>
    </xf>
    <xf numFmtId="0" fontId="10" fillId="28" borderId="57" xfId="33" applyFont="1" applyFill="1" applyBorder="1" applyAlignment="1">
      <alignment vertical="center"/>
    </xf>
    <xf numFmtId="0" fontId="16" fillId="8" borderId="9" xfId="33" applyFont="1" applyFill="1" applyBorder="1" applyAlignment="1">
      <alignment vertical="center"/>
    </xf>
    <xf numFmtId="0" fontId="10" fillId="55" borderId="21" xfId="33" applyFont="1" applyFill="1" applyBorder="1" applyAlignment="1">
      <alignment vertical="center"/>
    </xf>
    <xf numFmtId="0" fontId="10" fillId="55" borderId="112" xfId="33" applyFont="1" applyFill="1" applyBorder="1" applyAlignment="1">
      <alignment vertical="center"/>
    </xf>
    <xf numFmtId="176" fontId="10" fillId="55" borderId="1" xfId="33" applyNumberFormat="1" applyFont="1" applyFill="1" applyBorder="1" applyAlignment="1">
      <alignment vertical="center"/>
    </xf>
    <xf numFmtId="10" fontId="10" fillId="27" borderId="57" xfId="26" applyNumberFormat="1" applyFont="1" applyFill="1" applyBorder="1" applyAlignment="1">
      <alignment vertical="center"/>
    </xf>
    <xf numFmtId="10" fontId="10" fillId="28" borderId="57" xfId="26" applyNumberFormat="1" applyFont="1" applyFill="1" applyBorder="1" applyAlignment="1">
      <alignment vertical="center"/>
    </xf>
    <xf numFmtId="176" fontId="10" fillId="55" borderId="4" xfId="33" applyNumberFormat="1" applyFont="1" applyFill="1" applyBorder="1" applyAlignment="1">
      <alignment vertical="center"/>
    </xf>
    <xf numFmtId="10" fontId="10" fillId="55" borderId="4" xfId="26" applyNumberFormat="1" applyFont="1" applyFill="1" applyBorder="1" applyAlignment="1">
      <alignment vertical="center"/>
    </xf>
    <xf numFmtId="0" fontId="10" fillId="39" borderId="0" xfId="33" applyFont="1" applyFill="1" applyBorder="1" applyAlignment="1">
      <alignment vertical="center"/>
    </xf>
    <xf numFmtId="9" fontId="10" fillId="39" borderId="0" xfId="26" applyFont="1" applyFill="1" applyBorder="1" applyAlignment="1">
      <alignment vertical="center"/>
    </xf>
    <xf numFmtId="4" fontId="10" fillId="39" borderId="0" xfId="33" applyNumberFormat="1" applyFont="1" applyFill="1" applyAlignment="1">
      <alignment vertical="center"/>
    </xf>
    <xf numFmtId="38" fontId="10" fillId="39" borderId="1" xfId="29" applyNumberFormat="1" applyFont="1" applyFill="1" applyBorder="1" applyAlignment="1">
      <alignment horizontal="right" vertical="center"/>
    </xf>
    <xf numFmtId="38" fontId="10" fillId="8" borderId="11" xfId="29" applyNumberFormat="1" applyFont="1" applyFill="1" applyBorder="1" applyAlignment="1">
      <alignment horizontal="right" vertical="center"/>
    </xf>
    <xf numFmtId="38" fontId="10" fillId="27" borderId="57" xfId="29" applyNumberFormat="1" applyFont="1" applyFill="1" applyBorder="1" applyAlignment="1">
      <alignment horizontal="right" vertical="center"/>
    </xf>
    <xf numFmtId="38" fontId="10" fillId="28" borderId="57" xfId="29" applyNumberFormat="1" applyFont="1" applyFill="1" applyBorder="1" applyAlignment="1">
      <alignment horizontal="right" vertical="center"/>
    </xf>
    <xf numFmtId="38" fontId="10" fillId="55" borderId="4" xfId="29" applyNumberFormat="1" applyFont="1" applyFill="1" applyBorder="1" applyAlignment="1">
      <alignment horizontal="right" vertical="center"/>
    </xf>
    <xf numFmtId="38" fontId="10" fillId="29" borderId="4" xfId="29" applyNumberFormat="1" applyFont="1" applyFill="1" applyBorder="1" applyAlignment="1">
      <alignment horizontal="right" vertical="center"/>
    </xf>
    <xf numFmtId="40" fontId="10" fillId="8" borderId="1" xfId="29" applyNumberFormat="1" applyFont="1" applyFill="1" applyBorder="1" applyAlignment="1">
      <alignment horizontal="right" vertical="center"/>
    </xf>
    <xf numFmtId="40" fontId="10" fillId="8" borderId="11" xfId="29" applyNumberFormat="1" applyFont="1" applyFill="1" applyBorder="1" applyAlignment="1">
      <alignment horizontal="right" vertical="center"/>
    </xf>
    <xf numFmtId="40" fontId="10" fillId="8" borderId="71" xfId="29" applyNumberFormat="1" applyFont="1" applyFill="1" applyBorder="1" applyAlignment="1">
      <alignment horizontal="right" vertical="center"/>
    </xf>
    <xf numFmtId="179" fontId="10" fillId="26" borderId="1" xfId="26" applyNumberFormat="1" applyFont="1" applyFill="1" applyBorder="1" applyAlignment="1">
      <alignment vertical="center"/>
    </xf>
    <xf numFmtId="193" fontId="10" fillId="30" borderId="1" xfId="26" applyNumberFormat="1" applyFont="1" applyFill="1" applyBorder="1" applyAlignment="1">
      <alignment vertical="center"/>
    </xf>
    <xf numFmtId="10" fontId="10" fillId="30" borderId="11" xfId="26" applyNumberFormat="1" applyFont="1" applyFill="1" applyBorder="1" applyAlignment="1">
      <alignment vertical="center"/>
    </xf>
    <xf numFmtId="10" fontId="10" fillId="30" borderId="1" xfId="26" applyNumberFormat="1" applyFont="1" applyFill="1" applyBorder="1" applyAlignment="1">
      <alignment vertical="center"/>
    </xf>
    <xf numFmtId="10" fontId="10" fillId="30" borderId="71" xfId="26" applyNumberFormat="1" applyFont="1" applyFill="1" applyBorder="1" applyAlignment="1">
      <alignment vertical="center"/>
    </xf>
    <xf numFmtId="0" fontId="16" fillId="39" borderId="0" xfId="31" applyFont="1" applyFill="1"/>
    <xf numFmtId="0" fontId="10" fillId="39" borderId="0" xfId="31" applyFont="1" applyFill="1"/>
    <xf numFmtId="0" fontId="38" fillId="5" borderId="43" xfId="33" applyFont="1" applyFill="1" applyBorder="1" applyAlignment="1">
      <alignment horizontal="center" vertical="center"/>
    </xf>
    <xf numFmtId="202" fontId="10" fillId="51" borderId="22" xfId="29" applyNumberFormat="1" applyFont="1" applyFill="1" applyBorder="1" applyAlignment="1">
      <alignment horizontal="right" vertical="center"/>
    </xf>
    <xf numFmtId="202" fontId="10" fillId="51" borderId="9" xfId="29" applyNumberFormat="1" applyFont="1" applyFill="1" applyBorder="1" applyAlignment="1">
      <alignment horizontal="right" vertical="center"/>
    </xf>
    <xf numFmtId="202" fontId="10" fillId="51" borderId="19" xfId="29" applyNumberFormat="1" applyFont="1" applyFill="1" applyBorder="1" applyAlignment="1">
      <alignment horizontal="right" vertical="center"/>
    </xf>
    <xf numFmtId="193" fontId="10" fillId="51" borderId="1" xfId="26" applyNumberFormat="1" applyFont="1" applyFill="1" applyBorder="1" applyAlignment="1">
      <alignment horizontal="right" vertical="center"/>
    </xf>
    <xf numFmtId="193" fontId="10" fillId="51" borderId="9" xfId="26" applyNumberFormat="1" applyFont="1" applyFill="1" applyBorder="1" applyAlignment="1">
      <alignment horizontal="right" vertical="center"/>
    </xf>
    <xf numFmtId="193" fontId="10" fillId="51" borderId="58" xfId="26" applyNumberFormat="1" applyFont="1" applyFill="1" applyBorder="1" applyAlignment="1">
      <alignment horizontal="right" vertical="center"/>
    </xf>
    <xf numFmtId="0" fontId="16" fillId="8" borderId="48" xfId="33" applyFont="1" applyFill="1" applyBorder="1" applyAlignment="1">
      <alignment vertical="center" wrapText="1"/>
    </xf>
    <xf numFmtId="0" fontId="11" fillId="8" borderId="23" xfId="33" applyFont="1" applyFill="1" applyBorder="1" applyAlignment="1">
      <alignment vertical="center" wrapText="1"/>
    </xf>
    <xf numFmtId="0" fontId="16" fillId="8" borderId="23" xfId="33" applyFont="1" applyFill="1" applyBorder="1" applyAlignment="1">
      <alignment vertical="center" wrapText="1"/>
    </xf>
    <xf numFmtId="0" fontId="16" fillId="8" borderId="11" xfId="33" applyFont="1" applyFill="1" applyBorder="1" applyAlignment="1">
      <alignment vertical="center" wrapText="1"/>
    </xf>
    <xf numFmtId="0" fontId="16" fillId="8" borderId="115" xfId="33" applyFont="1" applyFill="1" applyBorder="1" applyAlignment="1">
      <alignment vertical="center" wrapText="1"/>
    </xf>
    <xf numFmtId="0" fontId="16" fillId="8" borderId="57" xfId="33" applyFont="1" applyFill="1" applyBorder="1" applyAlignment="1">
      <alignment vertical="center" wrapText="1"/>
    </xf>
    <xf numFmtId="40" fontId="10" fillId="8" borderId="63" xfId="29" applyNumberFormat="1" applyFont="1" applyFill="1" applyBorder="1" applyAlignment="1">
      <alignment vertical="center" wrapText="1"/>
    </xf>
    <xf numFmtId="0" fontId="56" fillId="9" borderId="47" xfId="33" applyFont="1" applyFill="1" applyBorder="1" applyAlignment="1">
      <alignment vertical="center"/>
    </xf>
    <xf numFmtId="0" fontId="56" fillId="9" borderId="34" xfId="33" applyFont="1" applyFill="1" applyBorder="1" applyAlignment="1">
      <alignment vertical="center"/>
    </xf>
    <xf numFmtId="0" fontId="16" fillId="8" borderId="20" xfId="33" applyFont="1" applyFill="1" applyBorder="1" applyAlignment="1">
      <alignment vertical="center" wrapText="1"/>
    </xf>
    <xf numFmtId="38" fontId="17" fillId="9" borderId="1" xfId="29" applyNumberFormat="1" applyFont="1" applyFill="1" applyBorder="1" applyAlignment="1">
      <alignment vertical="center"/>
    </xf>
    <xf numFmtId="38" fontId="17" fillId="3" borderId="1" xfId="29" applyNumberFormat="1" applyFont="1" applyFill="1" applyBorder="1" applyAlignment="1">
      <alignment vertical="center"/>
    </xf>
    <xf numFmtId="38" fontId="17" fillId="14" borderId="40" xfId="29" applyNumberFormat="1" applyFont="1" applyFill="1" applyBorder="1" applyAlignment="1">
      <alignment vertical="center"/>
    </xf>
    <xf numFmtId="0" fontId="10" fillId="9" borderId="57" xfId="33" applyFont="1" applyFill="1" applyBorder="1" applyAlignment="1">
      <alignment vertical="center"/>
    </xf>
    <xf numFmtId="0" fontId="17" fillId="10" borderId="22" xfId="33" applyFont="1" applyFill="1" applyBorder="1" applyAlignment="1">
      <alignment vertical="center" wrapText="1"/>
    </xf>
    <xf numFmtId="38" fontId="17" fillId="19" borderId="1" xfId="29" applyNumberFormat="1" applyFont="1" applyFill="1" applyBorder="1" applyAlignment="1">
      <alignment vertical="center"/>
    </xf>
    <xf numFmtId="38" fontId="17" fillId="10" borderId="1" xfId="29" applyNumberFormat="1" applyFont="1" applyFill="1" applyBorder="1" applyAlignment="1">
      <alignment vertical="center"/>
    </xf>
    <xf numFmtId="0" fontId="30" fillId="10" borderId="47" xfId="33" applyFont="1" applyFill="1" applyBorder="1" applyAlignment="1">
      <alignment vertical="center"/>
    </xf>
    <xf numFmtId="0" fontId="30" fillId="9" borderId="47" xfId="33" applyFont="1" applyFill="1" applyBorder="1" applyAlignment="1">
      <alignment vertical="center"/>
    </xf>
    <xf numFmtId="38" fontId="17" fillId="4" borderId="1" xfId="29" applyNumberFormat="1" applyFont="1" applyFill="1" applyBorder="1" applyAlignment="1">
      <alignment vertical="center"/>
    </xf>
    <xf numFmtId="0" fontId="30" fillId="4" borderId="136" xfId="33" applyFont="1" applyFill="1" applyBorder="1" applyAlignment="1">
      <alignment vertical="center"/>
    </xf>
    <xf numFmtId="0" fontId="17" fillId="5" borderId="43" xfId="33" applyFont="1" applyFill="1" applyBorder="1" applyAlignment="1">
      <alignment vertical="center"/>
    </xf>
    <xf numFmtId="0" fontId="17" fillId="5" borderId="39" xfId="33" applyFont="1" applyFill="1" applyBorder="1" applyAlignment="1">
      <alignment vertical="center" wrapText="1"/>
    </xf>
    <xf numFmtId="38" fontId="17" fillId="21" borderId="40" xfId="29" applyNumberFormat="1" applyFont="1" applyFill="1" applyBorder="1" applyAlignment="1">
      <alignment vertical="center"/>
    </xf>
    <xf numFmtId="38" fontId="17" fillId="5" borderId="40" xfId="29" applyNumberFormat="1" applyFont="1" applyFill="1" applyBorder="1" applyAlignment="1">
      <alignment vertical="center"/>
    </xf>
    <xf numFmtId="40" fontId="17" fillId="5" borderId="40" xfId="29" applyNumberFormat="1" applyFont="1" applyFill="1" applyBorder="1" applyAlignment="1">
      <alignment vertical="center"/>
    </xf>
    <xf numFmtId="40" fontId="17" fillId="5" borderId="40" xfId="29" applyNumberFormat="1" applyFont="1" applyFill="1" applyBorder="1" applyAlignment="1">
      <alignment vertical="center" wrapText="1"/>
    </xf>
    <xf numFmtId="0" fontId="10" fillId="5" borderId="42" xfId="33" applyFont="1" applyFill="1" applyBorder="1" applyAlignment="1">
      <alignment vertical="center"/>
    </xf>
    <xf numFmtId="0" fontId="10" fillId="55" borderId="37" xfId="33" applyFont="1" applyFill="1" applyBorder="1" applyAlignment="1">
      <alignment vertical="center"/>
    </xf>
    <xf numFmtId="0" fontId="10" fillId="55" borderId="42" xfId="33" applyFont="1" applyFill="1" applyBorder="1" applyAlignment="1">
      <alignment vertical="center"/>
    </xf>
    <xf numFmtId="0" fontId="10" fillId="13" borderId="37" xfId="33" applyFont="1" applyFill="1" applyBorder="1" applyAlignment="1">
      <alignment vertical="center"/>
    </xf>
    <xf numFmtId="0" fontId="16" fillId="39" borderId="137" xfId="33" applyFont="1" applyFill="1" applyBorder="1" applyAlignment="1">
      <alignment vertical="center"/>
    </xf>
    <xf numFmtId="0" fontId="16" fillId="54" borderId="136" xfId="33" applyFont="1" applyFill="1" applyBorder="1" applyAlignment="1">
      <alignment vertical="center"/>
    </xf>
    <xf numFmtId="0" fontId="56" fillId="55" borderId="43" xfId="33" applyFont="1" applyFill="1" applyBorder="1" applyAlignment="1">
      <alignment vertical="center"/>
    </xf>
    <xf numFmtId="0" fontId="17" fillId="55" borderId="39" xfId="33" applyFont="1" applyFill="1" applyBorder="1" applyAlignment="1">
      <alignment vertical="center" wrapText="1"/>
    </xf>
    <xf numFmtId="38" fontId="17" fillId="55" borderId="40" xfId="29" applyNumberFormat="1" applyFont="1" applyFill="1" applyBorder="1" applyAlignment="1">
      <alignment vertical="center"/>
    </xf>
    <xf numFmtId="40" fontId="17" fillId="54" borderId="16" xfId="29" applyNumberFormat="1" applyFont="1" applyFill="1" applyBorder="1" applyAlignment="1">
      <alignment vertical="center"/>
    </xf>
    <xf numFmtId="0" fontId="17" fillId="13" borderId="43" xfId="33" applyFont="1" applyFill="1" applyBorder="1" applyAlignment="1">
      <alignment vertical="center"/>
    </xf>
    <xf numFmtId="0" fontId="17" fillId="13" borderId="39" xfId="33" applyFont="1" applyFill="1" applyBorder="1" applyAlignment="1">
      <alignment vertical="center" wrapText="1"/>
    </xf>
    <xf numFmtId="38" fontId="17" fillId="23" borderId="40" xfId="29" applyNumberFormat="1" applyFont="1" applyFill="1" applyBorder="1" applyAlignment="1">
      <alignment vertical="center"/>
    </xf>
    <xf numFmtId="38" fontId="17" fillId="24" borderId="40" xfId="29" applyNumberFormat="1" applyFont="1" applyFill="1" applyBorder="1" applyAlignment="1">
      <alignment vertical="center"/>
    </xf>
    <xf numFmtId="40" fontId="17" fillId="13" borderId="40" xfId="29" applyNumberFormat="1" applyFont="1" applyFill="1" applyBorder="1" applyAlignment="1">
      <alignment vertical="center"/>
    </xf>
    <xf numFmtId="40" fontId="17" fillId="13" borderId="40" xfId="29" applyNumberFormat="1" applyFont="1" applyFill="1" applyBorder="1" applyAlignment="1">
      <alignment vertical="center" wrapText="1"/>
    </xf>
    <xf numFmtId="0" fontId="10" fillId="13" borderId="42" xfId="33" applyFont="1" applyFill="1" applyBorder="1" applyAlignment="1">
      <alignment vertical="center"/>
    </xf>
    <xf numFmtId="0" fontId="10" fillId="39" borderId="138" xfId="33" applyFont="1" applyFill="1" applyBorder="1" applyAlignment="1">
      <alignment vertical="center"/>
    </xf>
    <xf numFmtId="0" fontId="10" fillId="39" borderId="139" xfId="33" applyFont="1" applyFill="1" applyBorder="1" applyAlignment="1">
      <alignment vertical="center" wrapText="1"/>
    </xf>
    <xf numFmtId="38" fontId="10" fillId="48" borderId="46" xfId="29" applyNumberFormat="1" applyFont="1" applyFill="1" applyBorder="1" applyAlignment="1">
      <alignment horizontal="right" vertical="center"/>
    </xf>
    <xf numFmtId="38" fontId="10" fillId="40" borderId="46" xfId="29" applyNumberFormat="1" applyFont="1" applyFill="1" applyBorder="1" applyAlignment="1">
      <alignment vertical="center"/>
    </xf>
    <xf numFmtId="40" fontId="10" fillId="39" borderId="46" xfId="29" applyNumberFormat="1" applyFont="1" applyFill="1" applyBorder="1" applyAlignment="1">
      <alignment vertical="center"/>
    </xf>
    <xf numFmtId="40" fontId="10" fillId="39" borderId="46" xfId="29" applyNumberFormat="1" applyFont="1" applyFill="1" applyBorder="1" applyAlignment="1">
      <alignment vertical="center" wrapText="1"/>
    </xf>
    <xf numFmtId="0" fontId="10" fillId="8" borderId="7" xfId="33" applyFont="1" applyFill="1" applyBorder="1" applyAlignment="1">
      <alignment vertical="center"/>
    </xf>
    <xf numFmtId="0" fontId="17" fillId="33" borderId="141" xfId="33" applyFont="1" applyFill="1" applyBorder="1" applyAlignment="1">
      <alignment vertical="center"/>
    </xf>
    <xf numFmtId="0" fontId="17" fillId="33" borderId="142" xfId="33" applyFont="1" applyFill="1" applyBorder="1" applyAlignment="1">
      <alignment vertical="center" wrapText="1"/>
    </xf>
    <xf numFmtId="38" fontId="17" fillId="35" borderId="143" xfId="29" applyNumberFormat="1" applyFont="1" applyFill="1" applyBorder="1" applyAlignment="1">
      <alignment vertical="center"/>
    </xf>
    <xf numFmtId="38" fontId="17" fillId="36" borderId="143" xfId="29" applyNumberFormat="1" applyFont="1" applyFill="1" applyBorder="1" applyAlignment="1">
      <alignment vertical="center"/>
    </xf>
    <xf numFmtId="40" fontId="17" fillId="34" borderId="143" xfId="29" applyNumberFormat="1" applyFont="1" applyFill="1" applyBorder="1" applyAlignment="1">
      <alignment vertical="center" wrapText="1"/>
    </xf>
    <xf numFmtId="0" fontId="56" fillId="33" borderId="140" xfId="33" applyFont="1" applyFill="1" applyBorder="1" applyAlignment="1">
      <alignment vertical="center"/>
    </xf>
    <xf numFmtId="0" fontId="17" fillId="12" borderId="38" xfId="33" applyFont="1" applyFill="1" applyBorder="1" applyAlignment="1">
      <alignment horizontal="left" vertical="center"/>
    </xf>
    <xf numFmtId="0" fontId="17" fillId="12" borderId="39" xfId="33" applyFont="1" applyFill="1" applyBorder="1" applyAlignment="1">
      <alignment horizontal="center" vertical="center"/>
    </xf>
    <xf numFmtId="0" fontId="30" fillId="32" borderId="36" xfId="33" applyFont="1" applyFill="1" applyBorder="1" applyAlignment="1">
      <alignment vertical="center"/>
    </xf>
    <xf numFmtId="0" fontId="56" fillId="55" borderId="36" xfId="33" applyFont="1" applyFill="1" applyBorder="1" applyAlignment="1">
      <alignment vertical="center"/>
    </xf>
    <xf numFmtId="0" fontId="30" fillId="5" borderId="36" xfId="33" applyFont="1" applyFill="1" applyBorder="1" applyAlignment="1">
      <alignment vertical="center"/>
    </xf>
    <xf numFmtId="0" fontId="30" fillId="12" borderId="36" xfId="33" applyFont="1" applyFill="1" applyBorder="1" applyAlignment="1">
      <alignment vertical="center"/>
    </xf>
    <xf numFmtId="40" fontId="10" fillId="8" borderId="144" xfId="29" applyNumberFormat="1" applyFont="1" applyFill="1" applyBorder="1" applyAlignment="1">
      <alignment vertical="center"/>
    </xf>
    <xf numFmtId="38" fontId="16" fillId="16" borderId="57" xfId="29" applyNumberFormat="1" applyFont="1" applyFill="1" applyBorder="1" applyAlignment="1">
      <alignment horizontal="right" vertical="center"/>
    </xf>
    <xf numFmtId="40" fontId="10" fillId="8" borderId="56" xfId="29" applyNumberFormat="1" applyFont="1" applyFill="1" applyBorder="1" applyAlignment="1">
      <alignment vertical="center"/>
    </xf>
    <xf numFmtId="40" fontId="10" fillId="8" borderId="4" xfId="29" applyNumberFormat="1" applyFont="1" applyFill="1" applyBorder="1" applyAlignment="1">
      <alignment vertical="center"/>
    </xf>
    <xf numFmtId="38" fontId="10" fillId="48" borderId="61" xfId="29" applyNumberFormat="1" applyFont="1" applyFill="1" applyBorder="1" applyAlignment="1">
      <alignment horizontal="right" vertical="center"/>
    </xf>
    <xf numFmtId="38" fontId="10" fillId="40" borderId="61" xfId="29" applyNumberFormat="1" applyFont="1" applyFill="1" applyBorder="1" applyAlignment="1">
      <alignment vertical="center"/>
    </xf>
    <xf numFmtId="40" fontId="10" fillId="39" borderId="61" xfId="29" applyNumberFormat="1" applyFont="1" applyFill="1" applyBorder="1" applyAlignment="1">
      <alignment vertical="center"/>
    </xf>
    <xf numFmtId="38" fontId="10" fillId="33" borderId="143" xfId="29" applyNumberFormat="1" applyFont="1" applyFill="1" applyBorder="1" applyAlignment="1">
      <alignment vertical="center"/>
    </xf>
    <xf numFmtId="40" fontId="10" fillId="33" borderId="143" xfId="29" applyNumberFormat="1" applyFont="1" applyFill="1" applyBorder="1" applyAlignment="1">
      <alignment vertical="center"/>
    </xf>
    <xf numFmtId="38" fontId="10" fillId="56" borderId="23" xfId="29" applyNumberFormat="1" applyFont="1" applyFill="1" applyBorder="1" applyAlignment="1">
      <alignment vertical="center"/>
    </xf>
    <xf numFmtId="40" fontId="10" fillId="30" borderId="57" xfId="29" applyNumberFormat="1" applyFont="1" applyFill="1" applyBorder="1" applyAlignment="1">
      <alignment vertical="center"/>
    </xf>
    <xf numFmtId="179" fontId="10" fillId="8" borderId="134" xfId="33" applyNumberFormat="1" applyFont="1" applyFill="1" applyBorder="1" applyAlignment="1">
      <alignment vertical="center"/>
    </xf>
    <xf numFmtId="179" fontId="10" fillId="8" borderId="133" xfId="33" applyNumberFormat="1" applyFont="1" applyFill="1" applyBorder="1" applyAlignment="1">
      <alignment vertical="center"/>
    </xf>
    <xf numFmtId="0" fontId="11" fillId="8" borderId="128" xfId="33" applyFont="1" applyFill="1" applyBorder="1" applyAlignment="1">
      <alignment vertical="center"/>
    </xf>
    <xf numFmtId="0" fontId="10" fillId="39" borderId="1" xfId="33" applyFont="1" applyFill="1" applyBorder="1" applyAlignment="1">
      <alignment vertical="center" wrapText="1"/>
    </xf>
    <xf numFmtId="178" fontId="10" fillId="39" borderId="1" xfId="33" applyNumberFormat="1" applyFont="1" applyFill="1" applyBorder="1" applyAlignment="1">
      <alignment vertical="center"/>
    </xf>
    <xf numFmtId="0" fontId="10" fillId="39" borderId="48" xfId="33" applyFont="1" applyFill="1" applyBorder="1" applyAlignment="1">
      <alignment vertical="center" wrapText="1"/>
    </xf>
    <xf numFmtId="176" fontId="10" fillId="39" borderId="48" xfId="33" applyNumberFormat="1" applyFont="1" applyFill="1" applyBorder="1" applyAlignment="1">
      <alignment vertical="center"/>
    </xf>
    <xf numFmtId="180" fontId="10" fillId="39" borderId="48" xfId="33" applyNumberFormat="1" applyFont="1" applyFill="1" applyBorder="1" applyAlignment="1">
      <alignment vertical="center"/>
    </xf>
    <xf numFmtId="0" fontId="10" fillId="39" borderId="23" xfId="33" applyFont="1" applyFill="1" applyBorder="1" applyAlignment="1">
      <alignment vertical="center" wrapText="1"/>
    </xf>
    <xf numFmtId="176" fontId="10" fillId="39" borderId="23" xfId="33" applyNumberFormat="1" applyFont="1" applyFill="1" applyBorder="1" applyAlignment="1">
      <alignment vertical="center"/>
    </xf>
    <xf numFmtId="176" fontId="10" fillId="39" borderId="23" xfId="0" applyNumberFormat="1" applyFont="1" applyFill="1" applyBorder="1" applyAlignment="1">
      <alignment vertical="center" wrapText="1"/>
    </xf>
    <xf numFmtId="180" fontId="10" fillId="39" borderId="23" xfId="33" applyNumberFormat="1" applyFont="1" applyFill="1" applyBorder="1" applyAlignment="1">
      <alignment vertical="center"/>
    </xf>
    <xf numFmtId="0" fontId="10" fillId="39" borderId="33" xfId="33" applyFont="1" applyFill="1" applyBorder="1" applyAlignment="1">
      <alignment vertical="center"/>
    </xf>
    <xf numFmtId="180" fontId="10" fillId="39" borderId="25" xfId="33" applyNumberFormat="1" applyFont="1" applyFill="1" applyBorder="1" applyAlignment="1">
      <alignment vertical="center"/>
    </xf>
    <xf numFmtId="176" fontId="10" fillId="39" borderId="1" xfId="0" applyNumberFormat="1" applyFont="1" applyFill="1" applyBorder="1" applyAlignment="1">
      <alignment vertical="center" wrapText="1"/>
    </xf>
    <xf numFmtId="176" fontId="10" fillId="39" borderId="4" xfId="33" applyNumberFormat="1" applyFont="1" applyFill="1" applyBorder="1" applyAlignment="1">
      <alignment vertical="center"/>
    </xf>
    <xf numFmtId="176" fontId="10" fillId="39" borderId="4" xfId="0" applyNumberFormat="1" applyFont="1" applyFill="1" applyBorder="1" applyAlignment="1">
      <alignment vertical="center" wrapText="1"/>
    </xf>
    <xf numFmtId="0" fontId="10" fillId="39" borderId="145" xfId="33" applyFont="1" applyFill="1" applyBorder="1" applyAlignment="1">
      <alignment vertical="center" wrapText="1"/>
    </xf>
    <xf numFmtId="176" fontId="10" fillId="39" borderId="145" xfId="33" applyNumberFormat="1" applyFont="1" applyFill="1" applyBorder="1" applyAlignment="1">
      <alignment vertical="center"/>
    </xf>
    <xf numFmtId="180" fontId="10" fillId="39" borderId="145" xfId="33" applyNumberFormat="1" applyFont="1" applyFill="1" applyBorder="1" applyAlignment="1">
      <alignment vertical="center"/>
    </xf>
    <xf numFmtId="179" fontId="10" fillId="39" borderId="1" xfId="33" applyNumberFormat="1" applyFont="1" applyFill="1" applyBorder="1" applyAlignment="1">
      <alignment vertical="center"/>
    </xf>
    <xf numFmtId="179" fontId="10" fillId="39" borderId="48" xfId="33" applyNumberFormat="1" applyFont="1" applyFill="1" applyBorder="1" applyAlignment="1">
      <alignment vertical="center"/>
    </xf>
    <xf numFmtId="179" fontId="10" fillId="39" borderId="23" xfId="33" applyNumberFormat="1" applyFont="1" applyFill="1" applyBorder="1" applyAlignment="1">
      <alignment vertical="center"/>
    </xf>
    <xf numFmtId="179" fontId="10" fillId="39" borderId="25" xfId="33" applyNumberFormat="1" applyFont="1" applyFill="1" applyBorder="1" applyAlignment="1">
      <alignment vertical="center"/>
    </xf>
    <xf numFmtId="9" fontId="10" fillId="39" borderId="48" xfId="26" applyFont="1" applyFill="1" applyBorder="1" applyAlignment="1">
      <alignment vertical="center"/>
    </xf>
    <xf numFmtId="9" fontId="10" fillId="39" borderId="23" xfId="26" applyFont="1" applyFill="1" applyBorder="1" applyAlignment="1">
      <alignment vertical="center"/>
    </xf>
    <xf numFmtId="9" fontId="10" fillId="39" borderId="145" xfId="26" applyFont="1" applyFill="1" applyBorder="1" applyAlignment="1">
      <alignment vertical="center"/>
    </xf>
    <xf numFmtId="9" fontId="10" fillId="39" borderId="4" xfId="26" applyFont="1" applyFill="1" applyBorder="1" applyAlignment="1">
      <alignment vertical="center"/>
    </xf>
    <xf numFmtId="0" fontId="0" fillId="39" borderId="0" xfId="33" applyFont="1" applyFill="1" applyAlignment="1">
      <alignment vertical="center"/>
    </xf>
    <xf numFmtId="38" fontId="10" fillId="39" borderId="1" xfId="29" applyFont="1" applyFill="1" applyBorder="1" applyAlignment="1">
      <alignment vertical="center"/>
    </xf>
    <xf numFmtId="185" fontId="10" fillId="39" borderId="1" xfId="33" applyNumberFormat="1" applyFont="1" applyFill="1" applyBorder="1" applyAlignment="1">
      <alignment vertical="center"/>
    </xf>
    <xf numFmtId="0" fontId="10" fillId="39" borderId="11" xfId="33" applyFont="1" applyFill="1" applyBorder="1" applyAlignment="1">
      <alignment vertical="center" wrapText="1"/>
    </xf>
    <xf numFmtId="0" fontId="10" fillId="39" borderId="9" xfId="33" applyFont="1" applyFill="1" applyBorder="1" applyAlignment="1">
      <alignment vertical="center" wrapText="1"/>
    </xf>
    <xf numFmtId="38" fontId="10" fillId="39" borderId="9" xfId="29" applyFont="1" applyFill="1" applyBorder="1" applyAlignment="1">
      <alignment vertical="center"/>
    </xf>
    <xf numFmtId="185" fontId="10" fillId="39" borderId="9" xfId="33" applyNumberFormat="1" applyFont="1" applyFill="1" applyBorder="1" applyAlignment="1">
      <alignment vertical="center"/>
    </xf>
    <xf numFmtId="0" fontId="10" fillId="39" borderId="4" xfId="33" applyFont="1" applyFill="1" applyBorder="1" applyAlignment="1">
      <alignment vertical="center" wrapText="1"/>
    </xf>
    <xf numFmtId="38" fontId="10" fillId="39" borderId="4" xfId="29" applyFont="1" applyFill="1" applyBorder="1" applyAlignment="1">
      <alignment vertical="center"/>
    </xf>
    <xf numFmtId="185" fontId="10" fillId="39" borderId="4" xfId="33" applyNumberFormat="1" applyFont="1" applyFill="1" applyBorder="1" applyAlignment="1">
      <alignment vertical="center"/>
    </xf>
    <xf numFmtId="0" fontId="10" fillId="39" borderId="1" xfId="33" applyFont="1" applyFill="1" applyBorder="1" applyAlignment="1">
      <alignment horizontal="center" vertical="center"/>
    </xf>
    <xf numFmtId="185" fontId="10" fillId="39" borderId="1" xfId="33" applyNumberFormat="1" applyFont="1" applyFill="1" applyBorder="1" applyAlignment="1">
      <alignment vertical="center" wrapText="1"/>
    </xf>
    <xf numFmtId="185" fontId="10" fillId="39" borderId="11" xfId="33" applyNumberFormat="1" applyFont="1" applyFill="1" applyBorder="1" applyAlignment="1">
      <alignment vertical="center" wrapText="1"/>
    </xf>
    <xf numFmtId="38" fontId="10" fillId="39" borderId="11" xfId="29" applyFont="1" applyFill="1" applyBorder="1" applyAlignment="1">
      <alignment vertical="center"/>
    </xf>
    <xf numFmtId="185" fontId="10" fillId="39" borderId="4" xfId="33" applyNumberFormat="1" applyFont="1" applyFill="1" applyBorder="1" applyAlignment="1">
      <alignment vertical="center" wrapText="1"/>
    </xf>
    <xf numFmtId="0" fontId="10" fillId="8" borderId="117" xfId="33" applyFont="1" applyFill="1" applyBorder="1" applyAlignment="1">
      <alignment vertical="center"/>
    </xf>
    <xf numFmtId="177" fontId="57" fillId="8" borderId="118" xfId="33" applyNumberFormat="1" applyFont="1" applyFill="1" applyBorder="1" applyAlignment="1">
      <alignment vertical="center"/>
    </xf>
    <xf numFmtId="176" fontId="10" fillId="39" borderId="1" xfId="33" applyNumberFormat="1" applyFont="1" applyFill="1" applyBorder="1" applyAlignment="1">
      <alignment vertical="center"/>
    </xf>
    <xf numFmtId="179" fontId="10" fillId="8" borderId="1" xfId="26" applyNumberFormat="1" applyFont="1" applyFill="1" applyBorder="1" applyAlignment="1">
      <alignment vertical="center"/>
    </xf>
    <xf numFmtId="9" fontId="10" fillId="8" borderId="1" xfId="26" applyNumberFormat="1" applyFont="1" applyFill="1" applyBorder="1" applyAlignment="1">
      <alignment vertical="center"/>
    </xf>
    <xf numFmtId="205" fontId="10" fillId="8" borderId="1" xfId="26" applyNumberFormat="1" applyFont="1" applyFill="1" applyBorder="1" applyAlignment="1">
      <alignment vertical="center"/>
    </xf>
    <xf numFmtId="9" fontId="10" fillId="8" borderId="11" xfId="26" applyNumberFormat="1" applyFont="1" applyFill="1" applyBorder="1" applyAlignment="1">
      <alignment vertical="center"/>
    </xf>
    <xf numFmtId="9" fontId="10" fillId="27" borderId="57" xfId="26" applyNumberFormat="1" applyFont="1" applyFill="1" applyBorder="1" applyAlignment="1">
      <alignment vertical="center"/>
    </xf>
    <xf numFmtId="9" fontId="10" fillId="28" borderId="57" xfId="26" applyNumberFormat="1" applyFont="1" applyFill="1" applyBorder="1" applyAlignment="1">
      <alignment vertical="center"/>
    </xf>
    <xf numFmtId="9" fontId="10" fillId="55" borderId="4" xfId="26" applyNumberFormat="1" applyFont="1" applyFill="1" applyBorder="1" applyAlignment="1">
      <alignment vertical="center"/>
    </xf>
    <xf numFmtId="9" fontId="10" fillId="8" borderId="71" xfId="26" applyNumberFormat="1" applyFont="1" applyFill="1" applyBorder="1" applyAlignment="1">
      <alignment vertical="center"/>
    </xf>
    <xf numFmtId="0" fontId="56" fillId="26" borderId="47" xfId="33" applyFont="1" applyFill="1" applyBorder="1" applyAlignment="1">
      <alignment vertical="center"/>
    </xf>
    <xf numFmtId="0" fontId="10" fillId="10" borderId="57" xfId="33" applyFont="1" applyFill="1" applyBorder="1" applyAlignment="1">
      <alignment vertical="center"/>
    </xf>
    <xf numFmtId="0" fontId="16" fillId="8" borderId="57" xfId="33" applyFont="1" applyFill="1" applyBorder="1" applyAlignment="1">
      <alignment vertical="center"/>
    </xf>
    <xf numFmtId="0" fontId="17" fillId="5" borderId="39" xfId="33" applyFont="1" applyFill="1" applyBorder="1" applyAlignment="1">
      <alignment vertical="center"/>
    </xf>
    <xf numFmtId="0" fontId="10" fillId="39" borderId="79" xfId="33" applyFont="1" applyFill="1" applyBorder="1" applyAlignment="1">
      <alignment vertical="center"/>
    </xf>
    <xf numFmtId="0" fontId="10" fillId="39" borderId="78" xfId="33" applyFont="1" applyFill="1" applyBorder="1" applyAlignment="1">
      <alignment vertical="center"/>
    </xf>
    <xf numFmtId="0" fontId="16" fillId="39" borderId="78" xfId="33" applyFont="1" applyFill="1" applyBorder="1" applyAlignment="1">
      <alignment vertical="center"/>
    </xf>
    <xf numFmtId="0" fontId="16" fillId="8" borderId="104" xfId="33" applyFont="1" applyFill="1" applyBorder="1" applyAlignment="1">
      <alignment vertical="center"/>
    </xf>
    <xf numFmtId="0" fontId="10" fillId="31" borderId="22" xfId="33" applyFont="1" applyFill="1" applyBorder="1" applyAlignment="1">
      <alignment vertical="center"/>
    </xf>
    <xf numFmtId="0" fontId="10" fillId="53" borderId="22" xfId="33" applyFont="1" applyFill="1" applyBorder="1" applyAlignment="1">
      <alignment vertical="center"/>
    </xf>
    <xf numFmtId="0" fontId="10" fillId="54" borderId="112" xfId="33" applyFont="1" applyFill="1" applyBorder="1" applyAlignment="1">
      <alignment vertical="center"/>
    </xf>
    <xf numFmtId="0" fontId="10" fillId="39" borderId="54" xfId="33" applyFont="1" applyFill="1" applyBorder="1" applyAlignment="1">
      <alignment vertical="center"/>
    </xf>
    <xf numFmtId="0" fontId="10" fillId="39" borderId="112" xfId="33" applyFont="1" applyFill="1" applyBorder="1" applyAlignment="1">
      <alignment vertical="center"/>
    </xf>
    <xf numFmtId="0" fontId="17" fillId="13" borderId="39" xfId="33" applyFont="1" applyFill="1" applyBorder="1" applyAlignment="1">
      <alignment vertical="center"/>
    </xf>
    <xf numFmtId="0" fontId="10" fillId="39" borderId="76" xfId="33" applyFont="1" applyFill="1" applyBorder="1" applyAlignment="1">
      <alignment vertical="center"/>
    </xf>
    <xf numFmtId="0" fontId="10" fillId="39" borderId="139" xfId="33" applyFont="1" applyFill="1" applyBorder="1" applyAlignment="1">
      <alignment vertical="center"/>
    </xf>
    <xf numFmtId="0" fontId="17" fillId="33" borderId="142" xfId="33" applyFont="1" applyFill="1" applyBorder="1" applyAlignment="1">
      <alignment vertical="center"/>
    </xf>
    <xf numFmtId="0" fontId="10" fillId="5" borderId="15" xfId="33" applyFont="1" applyFill="1" applyBorder="1" applyAlignment="1">
      <alignment horizontal="center" vertical="center" wrapText="1"/>
    </xf>
    <xf numFmtId="38" fontId="10" fillId="14" borderId="39" xfId="29" applyNumberFormat="1" applyFont="1" applyFill="1" applyBorder="1" applyAlignment="1">
      <alignment vertical="center"/>
    </xf>
    <xf numFmtId="38" fontId="10" fillId="15" borderId="22" xfId="29" applyNumberFormat="1" applyFont="1" applyFill="1" applyBorder="1" applyAlignment="1">
      <alignment vertical="center"/>
    </xf>
    <xf numFmtId="38" fontId="10" fillId="17" borderId="146" xfId="29" applyNumberFormat="1" applyFont="1" applyFill="1" applyBorder="1" applyAlignment="1">
      <alignment vertical="center"/>
    </xf>
    <xf numFmtId="38" fontId="16" fillId="16" borderId="147" xfId="29" applyNumberFormat="1" applyFont="1" applyFill="1" applyBorder="1" applyAlignment="1">
      <alignment horizontal="right" vertical="center"/>
    </xf>
    <xf numFmtId="38" fontId="10" fillId="9" borderId="22" xfId="29" applyNumberFormat="1" applyFont="1" applyFill="1" applyBorder="1" applyAlignment="1">
      <alignment vertical="center"/>
    </xf>
    <xf numFmtId="0" fontId="17" fillId="12" borderId="43" xfId="33" applyFont="1" applyFill="1" applyBorder="1" applyAlignment="1">
      <alignment horizontal="center" vertical="center"/>
    </xf>
    <xf numFmtId="0" fontId="16" fillId="8" borderId="47" xfId="33" applyFont="1" applyFill="1" applyBorder="1" applyAlignment="1">
      <alignment vertical="center"/>
    </xf>
    <xf numFmtId="0" fontId="16" fillId="8" borderId="148" xfId="33" applyFont="1" applyFill="1" applyBorder="1" applyAlignment="1">
      <alignment vertical="center"/>
    </xf>
    <xf numFmtId="0" fontId="16" fillId="8" borderId="21" xfId="33" applyFont="1" applyFill="1" applyBorder="1" applyAlignment="1">
      <alignment vertical="center"/>
    </xf>
    <xf numFmtId="0" fontId="10" fillId="9" borderId="52" xfId="33" applyFont="1" applyFill="1" applyBorder="1" applyAlignment="1">
      <alignment vertical="center"/>
    </xf>
    <xf numFmtId="38" fontId="10" fillId="17" borderId="57" xfId="29" applyNumberFormat="1" applyFont="1" applyFill="1" applyBorder="1" applyAlignment="1">
      <alignment vertical="center"/>
    </xf>
    <xf numFmtId="38" fontId="10" fillId="10" borderId="22" xfId="29" applyNumberFormat="1" applyFont="1" applyFill="1" applyBorder="1" applyAlignment="1">
      <alignment vertical="center"/>
    </xf>
    <xf numFmtId="0" fontId="16" fillId="8" borderId="149" xfId="33" applyFont="1" applyFill="1" applyBorder="1" applyAlignment="1">
      <alignment vertical="center"/>
    </xf>
    <xf numFmtId="0" fontId="17" fillId="10" borderId="52" xfId="33" applyFont="1" applyFill="1" applyBorder="1" applyAlignment="1">
      <alignment vertical="center"/>
    </xf>
    <xf numFmtId="38" fontId="16" fillId="17" borderId="20" xfId="29" applyNumberFormat="1" applyFont="1" applyFill="1" applyBorder="1" applyAlignment="1">
      <alignment vertical="center"/>
    </xf>
    <xf numFmtId="38" fontId="10" fillId="10" borderId="48" xfId="29" applyNumberFormat="1" applyFont="1" applyFill="1" applyBorder="1" applyAlignment="1">
      <alignment vertical="center"/>
    </xf>
    <xf numFmtId="0" fontId="30" fillId="10" borderId="57" xfId="33" applyFont="1" applyFill="1" applyBorder="1" applyAlignment="1">
      <alignment vertical="center"/>
    </xf>
    <xf numFmtId="0" fontId="11" fillId="8" borderId="115" xfId="33" applyFont="1" applyFill="1" applyBorder="1" applyAlignment="1">
      <alignment vertical="center" wrapText="1"/>
    </xf>
    <xf numFmtId="0" fontId="56" fillId="10" borderId="47" xfId="33" applyFont="1" applyFill="1" applyBorder="1" applyAlignment="1">
      <alignment vertical="center"/>
    </xf>
    <xf numFmtId="38" fontId="17" fillId="17" borderId="20" xfId="29" applyNumberFormat="1" applyFont="1" applyFill="1" applyBorder="1" applyAlignment="1">
      <alignment vertical="center"/>
    </xf>
    <xf numFmtId="38" fontId="17" fillId="17" borderId="23" xfId="29" applyNumberFormat="1" applyFont="1" applyFill="1" applyBorder="1" applyAlignment="1">
      <alignment vertical="center"/>
    </xf>
    <xf numFmtId="38" fontId="10" fillId="20" borderId="4" xfId="29" applyNumberFormat="1" applyFont="1" applyFill="1" applyBorder="1" applyAlignment="1">
      <alignment vertical="center"/>
    </xf>
    <xf numFmtId="0" fontId="17" fillId="8" borderId="147" xfId="33" applyFont="1" applyFill="1" applyBorder="1" applyAlignment="1">
      <alignment vertical="center"/>
    </xf>
    <xf numFmtId="0" fontId="17" fillId="8" borderId="111" xfId="33" applyFont="1" applyFill="1" applyBorder="1" applyAlignment="1">
      <alignment vertical="center"/>
    </xf>
    <xf numFmtId="0" fontId="30" fillId="4" borderId="57" xfId="33" applyFont="1" applyFill="1" applyBorder="1" applyAlignment="1">
      <alignment vertical="center"/>
    </xf>
    <xf numFmtId="0" fontId="30" fillId="4" borderId="46" xfId="33" applyFont="1" applyFill="1" applyBorder="1" applyAlignment="1">
      <alignment vertical="center"/>
    </xf>
    <xf numFmtId="0" fontId="30" fillId="4" borderId="47" xfId="33" applyFont="1" applyFill="1" applyBorder="1" applyAlignment="1">
      <alignment vertical="center"/>
    </xf>
    <xf numFmtId="38" fontId="10" fillId="20" borderId="22" xfId="29" applyNumberFormat="1" applyFont="1" applyFill="1" applyBorder="1" applyAlignment="1">
      <alignment vertical="center"/>
    </xf>
    <xf numFmtId="0" fontId="10" fillId="4" borderId="52" xfId="33" applyFont="1" applyFill="1" applyBorder="1" applyAlignment="1">
      <alignment vertical="center"/>
    </xf>
    <xf numFmtId="38" fontId="10" fillId="8" borderId="23" xfId="29" applyFont="1" applyFill="1" applyBorder="1" applyAlignment="1">
      <alignment vertical="center"/>
    </xf>
    <xf numFmtId="38" fontId="10" fillId="8" borderId="115" xfId="29" applyFont="1" applyFill="1" applyBorder="1" applyAlignment="1">
      <alignment vertical="center"/>
    </xf>
    <xf numFmtId="38" fontId="17" fillId="20" borderId="1" xfId="29" applyNumberFormat="1" applyFont="1" applyFill="1" applyBorder="1" applyAlignment="1">
      <alignment vertical="center"/>
    </xf>
    <xf numFmtId="0" fontId="17" fillId="8" borderId="112" xfId="33" applyFont="1" applyFill="1" applyBorder="1" applyAlignment="1">
      <alignment vertical="center"/>
    </xf>
    <xf numFmtId="38" fontId="10" fillId="8" borderId="57" xfId="29" applyFont="1" applyFill="1" applyBorder="1" applyAlignment="1">
      <alignment vertical="center"/>
    </xf>
    <xf numFmtId="38" fontId="10" fillId="55" borderId="39" xfId="29" applyNumberFormat="1" applyFont="1" applyFill="1" applyBorder="1" applyAlignment="1">
      <alignment vertical="center"/>
    </xf>
    <xf numFmtId="0" fontId="17" fillId="55" borderId="43" xfId="33" applyFont="1" applyFill="1" applyBorder="1" applyAlignment="1">
      <alignment vertical="center"/>
    </xf>
    <xf numFmtId="38" fontId="17" fillId="8" borderId="19" xfId="29" applyNumberFormat="1" applyFont="1" applyFill="1" applyBorder="1" applyAlignment="1">
      <alignment vertical="center"/>
    </xf>
    <xf numFmtId="0" fontId="10" fillId="8" borderId="18" xfId="33" applyFont="1" applyFill="1" applyBorder="1" applyAlignment="1">
      <alignment vertical="center"/>
    </xf>
    <xf numFmtId="0" fontId="16" fillId="57" borderId="11" xfId="33" applyFont="1" applyFill="1" applyBorder="1" applyAlignment="1">
      <alignment vertical="center"/>
    </xf>
    <xf numFmtId="38" fontId="10" fillId="58" borderId="20" xfId="29" applyNumberFormat="1" applyFont="1" applyFill="1" applyBorder="1" applyAlignment="1">
      <alignment vertical="center"/>
    </xf>
    <xf numFmtId="0" fontId="56" fillId="59" borderId="47" xfId="33" applyFont="1" applyFill="1" applyBorder="1" applyAlignment="1">
      <alignment vertical="center"/>
    </xf>
    <xf numFmtId="0" fontId="10" fillId="59" borderId="21" xfId="33" applyFont="1" applyFill="1" applyBorder="1" applyAlignment="1">
      <alignment vertical="center"/>
    </xf>
    <xf numFmtId="0" fontId="10" fillId="59" borderId="33" xfId="33" applyFont="1" applyFill="1" applyBorder="1" applyAlignment="1">
      <alignment vertical="center"/>
    </xf>
    <xf numFmtId="0" fontId="10" fillId="59" borderId="22" xfId="33" applyFont="1" applyFill="1" applyBorder="1" applyAlignment="1">
      <alignment vertical="center"/>
    </xf>
    <xf numFmtId="38" fontId="10" fillId="59" borderId="1" xfId="29" applyNumberFormat="1" applyFont="1" applyFill="1" applyBorder="1" applyAlignment="1">
      <alignment vertical="center"/>
    </xf>
    <xf numFmtId="38" fontId="17" fillId="59" borderId="1" xfId="29" applyNumberFormat="1" applyFont="1" applyFill="1" applyBorder="1" applyAlignment="1">
      <alignment vertical="center"/>
    </xf>
    <xf numFmtId="0" fontId="10" fillId="59" borderId="22" xfId="33" applyFont="1" applyFill="1" applyBorder="1" applyAlignment="1">
      <alignment vertical="center" wrapText="1"/>
    </xf>
    <xf numFmtId="40" fontId="10" fillId="59" borderId="20" xfId="29" applyNumberFormat="1" applyFont="1" applyFill="1" applyBorder="1" applyAlignment="1">
      <alignment vertical="center"/>
    </xf>
    <xf numFmtId="40" fontId="10" fillId="59" borderId="1" xfId="29" applyNumberFormat="1" applyFont="1" applyFill="1" applyBorder="1" applyAlignment="1">
      <alignment vertical="center"/>
    </xf>
    <xf numFmtId="0" fontId="11" fillId="42" borderId="23" xfId="33" applyFont="1" applyFill="1" applyBorder="1" applyAlignment="1">
      <alignment vertical="center" wrapText="1"/>
    </xf>
    <xf numFmtId="0" fontId="16" fillId="42" borderId="20" xfId="33" applyFont="1" applyFill="1" applyBorder="1" applyAlignment="1">
      <alignment vertical="center" wrapText="1"/>
    </xf>
    <xf numFmtId="0" fontId="16" fillId="42" borderId="78" xfId="33" applyFont="1" applyFill="1" applyBorder="1" applyAlignment="1">
      <alignment vertical="center" wrapText="1"/>
    </xf>
    <xf numFmtId="0" fontId="16" fillId="42" borderId="104" xfId="33" applyFont="1" applyFill="1" applyBorder="1" applyAlignment="1">
      <alignment vertical="center" wrapText="1"/>
    </xf>
    <xf numFmtId="40" fontId="10" fillId="26" borderId="4" xfId="29" applyNumberFormat="1" applyFont="1" applyFill="1" applyBorder="1" applyAlignment="1">
      <alignment vertical="center"/>
    </xf>
    <xf numFmtId="40" fontId="10" fillId="26" borderId="4" xfId="29" applyNumberFormat="1" applyFont="1" applyFill="1" applyBorder="1" applyAlignment="1">
      <alignment vertical="center" wrapText="1"/>
    </xf>
    <xf numFmtId="0" fontId="10" fillId="42" borderId="60" xfId="33" applyFont="1" applyFill="1" applyBorder="1" applyAlignment="1">
      <alignment vertical="center"/>
    </xf>
    <xf numFmtId="0" fontId="10" fillId="42" borderId="138" xfId="33" applyFont="1" applyFill="1" applyBorder="1" applyAlignment="1">
      <alignment vertical="center"/>
    </xf>
    <xf numFmtId="0" fontId="10" fillId="42" borderId="139" xfId="33" applyFont="1" applyFill="1" applyBorder="1" applyAlignment="1">
      <alignment vertical="center" wrapText="1"/>
    </xf>
    <xf numFmtId="38" fontId="10" fillId="45" borderId="61" xfId="29" applyNumberFormat="1" applyFont="1" applyFill="1" applyBorder="1" applyAlignment="1">
      <alignment vertical="center"/>
    </xf>
    <xf numFmtId="40" fontId="10" fillId="42" borderId="61" xfId="29" applyNumberFormat="1" applyFont="1" applyFill="1" applyBorder="1" applyAlignment="1">
      <alignment vertical="center"/>
    </xf>
    <xf numFmtId="40" fontId="10" fillId="42" borderId="61" xfId="29" applyNumberFormat="1" applyFont="1" applyFill="1" applyBorder="1" applyAlignment="1">
      <alignment vertical="center" wrapText="1"/>
    </xf>
    <xf numFmtId="0" fontId="10" fillId="26" borderId="34" xfId="33" applyFont="1" applyFill="1" applyBorder="1" applyAlignment="1">
      <alignment vertical="center"/>
    </xf>
    <xf numFmtId="0" fontId="10" fillId="26" borderId="103" xfId="33" applyFont="1" applyFill="1" applyBorder="1" applyAlignment="1">
      <alignment vertical="center"/>
    </xf>
    <xf numFmtId="38" fontId="10" fillId="26" borderId="46" xfId="29" applyNumberFormat="1" applyFont="1" applyFill="1" applyBorder="1" applyAlignment="1">
      <alignment vertical="center"/>
    </xf>
    <xf numFmtId="40" fontId="10" fillId="26" borderId="57" xfId="29" applyNumberFormat="1" applyFont="1" applyFill="1" applyBorder="1" applyAlignment="1">
      <alignment vertical="center"/>
    </xf>
    <xf numFmtId="40" fontId="10" fillId="26" borderId="57" xfId="29" applyNumberFormat="1" applyFont="1" applyFill="1" applyBorder="1" applyAlignment="1">
      <alignment vertical="center" wrapText="1"/>
    </xf>
    <xf numFmtId="184" fontId="10" fillId="42" borderId="11" xfId="33" applyNumberFormat="1" applyFont="1" applyFill="1" applyBorder="1" applyAlignment="1">
      <alignment vertical="center"/>
    </xf>
    <xf numFmtId="177" fontId="10" fillId="42" borderId="1" xfId="33" applyNumberFormat="1" applyFont="1" applyFill="1" applyBorder="1" applyAlignment="1">
      <alignment vertical="center"/>
    </xf>
    <xf numFmtId="10" fontId="10" fillId="42" borderId="66" xfId="33" applyNumberFormat="1" applyFont="1" applyFill="1" applyBorder="1" applyAlignment="1">
      <alignment vertical="center"/>
    </xf>
    <xf numFmtId="0" fontId="16" fillId="57" borderId="57" xfId="33" applyFont="1" applyFill="1" applyBorder="1" applyAlignment="1">
      <alignment vertical="center"/>
    </xf>
    <xf numFmtId="38" fontId="10" fillId="58" borderId="57" xfId="29" applyNumberFormat="1" applyFont="1" applyFill="1" applyBorder="1" applyAlignment="1">
      <alignment vertical="center"/>
    </xf>
    <xf numFmtId="0" fontId="11" fillId="57" borderId="4" xfId="33" applyFont="1" applyFill="1" applyBorder="1" applyAlignment="1">
      <alignment vertical="center"/>
    </xf>
    <xf numFmtId="38" fontId="10" fillId="58" borderId="4" xfId="29" applyNumberFormat="1" applyFont="1" applyFill="1" applyBorder="1" applyAlignment="1">
      <alignment vertical="center"/>
    </xf>
    <xf numFmtId="0" fontId="16" fillId="8" borderId="4" xfId="33" applyFont="1" applyFill="1" applyBorder="1" applyAlignment="1">
      <alignment vertical="center"/>
    </xf>
    <xf numFmtId="38" fontId="10" fillId="17" borderId="25" xfId="29" applyNumberFormat="1" applyFont="1" applyFill="1" applyBorder="1" applyAlignment="1">
      <alignment vertical="center"/>
    </xf>
    <xf numFmtId="38" fontId="10" fillId="58" borderId="1" xfId="29" applyNumberFormat="1" applyFont="1" applyFill="1" applyBorder="1" applyAlignment="1">
      <alignment vertical="center"/>
    </xf>
    <xf numFmtId="0" fontId="16" fillId="57" borderId="1" xfId="33" applyFont="1" applyFill="1" applyBorder="1" applyAlignment="1">
      <alignment vertical="center"/>
    </xf>
    <xf numFmtId="0" fontId="10" fillId="57" borderId="57" xfId="33" applyFont="1" applyFill="1" applyBorder="1" applyAlignment="1">
      <alignment vertical="center"/>
    </xf>
    <xf numFmtId="0" fontId="10" fillId="57" borderId="1" xfId="33" applyFont="1" applyFill="1" applyBorder="1" applyAlignment="1">
      <alignment vertical="center"/>
    </xf>
    <xf numFmtId="0" fontId="17" fillId="57" borderId="115" xfId="33" applyFont="1" applyFill="1" applyBorder="1" applyAlignment="1">
      <alignment vertical="center"/>
    </xf>
    <xf numFmtId="38" fontId="17" fillId="58" borderId="57" xfId="29" applyNumberFormat="1" applyFont="1" applyFill="1" applyBorder="1" applyAlignment="1">
      <alignment vertical="center"/>
    </xf>
    <xf numFmtId="0" fontId="17" fillId="57" borderId="23" xfId="33" applyFont="1" applyFill="1" applyBorder="1" applyAlignment="1">
      <alignment vertical="center"/>
    </xf>
    <xf numFmtId="38" fontId="17" fillId="58" borderId="20" xfId="29" applyNumberFormat="1" applyFont="1" applyFill="1" applyBorder="1" applyAlignment="1">
      <alignment vertical="center"/>
    </xf>
    <xf numFmtId="38" fontId="10" fillId="58" borderId="23" xfId="29" applyNumberFormat="1" applyFont="1" applyFill="1" applyBorder="1" applyAlignment="1">
      <alignment vertical="center"/>
    </xf>
    <xf numFmtId="38" fontId="17" fillId="58" borderId="23" xfId="29" applyNumberFormat="1" applyFont="1" applyFill="1" applyBorder="1" applyAlignment="1">
      <alignment vertical="center"/>
    </xf>
    <xf numFmtId="0" fontId="41" fillId="30" borderId="1" xfId="34" applyFont="1" applyFill="1" applyBorder="1" applyAlignment="1">
      <alignment horizontal="center" vertical="center"/>
    </xf>
    <xf numFmtId="0" fontId="41" fillId="30" borderId="1" xfId="34" applyFont="1" applyFill="1" applyBorder="1">
      <alignment vertical="center"/>
    </xf>
    <xf numFmtId="0" fontId="41" fillId="30" borderId="1" xfId="34" applyFont="1" applyFill="1" applyBorder="1" applyAlignment="1">
      <alignment horizontal="right" vertical="center"/>
    </xf>
    <xf numFmtId="3" fontId="41" fillId="30" borderId="1" xfId="34" applyNumberFormat="1" applyFont="1" applyFill="1" applyBorder="1">
      <alignment vertical="center"/>
    </xf>
    <xf numFmtId="179" fontId="10" fillId="8" borderId="4" xfId="33" applyNumberFormat="1" applyFont="1" applyFill="1" applyBorder="1" applyAlignment="1">
      <alignment vertical="center"/>
    </xf>
    <xf numFmtId="10" fontId="10" fillId="51" borderId="1" xfId="33" applyNumberFormat="1" applyFont="1" applyFill="1" applyBorder="1" applyAlignment="1">
      <alignment vertical="center"/>
    </xf>
    <xf numFmtId="185" fontId="10" fillId="51" borderId="1" xfId="33" applyNumberFormat="1" applyFont="1" applyFill="1" applyBorder="1" applyAlignment="1">
      <alignment vertical="center"/>
    </xf>
    <xf numFmtId="10" fontId="10" fillId="51" borderId="9" xfId="33" applyNumberFormat="1" applyFont="1" applyFill="1" applyBorder="1" applyAlignment="1">
      <alignment vertical="center"/>
    </xf>
    <xf numFmtId="185" fontId="10" fillId="51" borderId="9" xfId="33" applyNumberFormat="1" applyFont="1" applyFill="1" applyBorder="1" applyAlignment="1">
      <alignment vertical="center"/>
    </xf>
    <xf numFmtId="10" fontId="10" fillId="51" borderId="4" xfId="33" applyNumberFormat="1" applyFont="1" applyFill="1" applyBorder="1" applyAlignment="1">
      <alignment vertical="center"/>
    </xf>
    <xf numFmtId="185" fontId="10" fillId="51" borderId="4" xfId="33" applyNumberFormat="1" applyFont="1" applyFill="1" applyBorder="1" applyAlignment="1">
      <alignment vertical="center"/>
    </xf>
    <xf numFmtId="0" fontId="11" fillId="5" borderId="84" xfId="33" applyFont="1" applyFill="1" applyBorder="1" applyAlignment="1">
      <alignment horizontal="center" vertical="top" wrapText="1"/>
    </xf>
    <xf numFmtId="0" fontId="11" fillId="5" borderId="85" xfId="33" applyFont="1" applyFill="1" applyBorder="1" applyAlignment="1">
      <alignment horizontal="center" vertical="top" wrapText="1"/>
    </xf>
    <xf numFmtId="40" fontId="16" fillId="42" borderId="20" xfId="29" applyNumberFormat="1" applyFont="1" applyFill="1" applyBorder="1" applyAlignment="1">
      <alignment vertical="center" wrapText="1"/>
    </xf>
    <xf numFmtId="0" fontId="17" fillId="26" borderId="36" xfId="33" applyFont="1" applyFill="1" applyBorder="1" applyAlignment="1">
      <alignment vertical="center"/>
    </xf>
    <xf numFmtId="0" fontId="17" fillId="26" borderId="38" xfId="33" applyFont="1" applyFill="1" applyBorder="1" applyAlignment="1">
      <alignment horizontal="left" vertical="center"/>
    </xf>
    <xf numFmtId="0" fontId="17" fillId="26" borderId="39" xfId="33" applyFont="1" applyFill="1" applyBorder="1" applyAlignment="1">
      <alignment horizontal="center" vertical="center"/>
    </xf>
    <xf numFmtId="38" fontId="17" fillId="37" borderId="40" xfId="29" applyNumberFormat="1" applyFont="1" applyFill="1" applyBorder="1" applyAlignment="1">
      <alignment vertical="center"/>
    </xf>
    <xf numFmtId="0" fontId="17" fillId="26" borderId="38" xfId="33" applyFont="1" applyFill="1" applyBorder="1" applyAlignment="1">
      <alignment vertical="center"/>
    </xf>
    <xf numFmtId="0" fontId="17" fillId="26" borderId="74" xfId="33" applyFont="1" applyFill="1" applyBorder="1" applyAlignment="1">
      <alignment vertical="center" wrapText="1"/>
    </xf>
    <xf numFmtId="38" fontId="17" fillId="43" borderId="75" xfId="29" applyNumberFormat="1" applyFont="1" applyFill="1" applyBorder="1" applyAlignment="1">
      <alignment vertical="center"/>
    </xf>
    <xf numFmtId="0" fontId="17" fillId="26" borderId="43" xfId="33" applyFont="1" applyFill="1" applyBorder="1" applyAlignment="1">
      <alignment vertical="center"/>
    </xf>
    <xf numFmtId="0" fontId="17" fillId="26" borderId="39" xfId="33" applyFont="1" applyFill="1" applyBorder="1" applyAlignment="1">
      <alignment vertical="center" wrapText="1"/>
    </xf>
    <xf numFmtId="38" fontId="17" fillId="26" borderId="40" xfId="29" applyNumberFormat="1" applyFont="1" applyFill="1" applyBorder="1" applyAlignment="1">
      <alignment vertical="center"/>
    </xf>
    <xf numFmtId="38" fontId="17" fillId="43" borderId="40" xfId="29" applyNumberFormat="1" applyFont="1" applyFill="1" applyBorder="1" applyAlignment="1">
      <alignment vertical="center"/>
    </xf>
    <xf numFmtId="0" fontId="17" fillId="26" borderId="37" xfId="33" applyFont="1" applyFill="1" applyBorder="1" applyAlignment="1">
      <alignment vertical="center"/>
    </xf>
    <xf numFmtId="0" fontId="17" fillId="26" borderId="150" xfId="33" applyFont="1" applyFill="1" applyBorder="1" applyAlignment="1">
      <alignment vertical="center"/>
    </xf>
    <xf numFmtId="0" fontId="17" fillId="26" borderId="51" xfId="33" applyFont="1" applyFill="1" applyBorder="1" applyAlignment="1">
      <alignment vertical="center" wrapText="1"/>
    </xf>
    <xf numFmtId="38" fontId="17" fillId="43" borderId="4" xfId="29" applyNumberFormat="1" applyFont="1" applyFill="1" applyBorder="1" applyAlignment="1">
      <alignment vertical="center"/>
    </xf>
    <xf numFmtId="10" fontId="10" fillId="39" borderId="10" xfId="26" applyNumberFormat="1" applyFont="1" applyFill="1" applyBorder="1" applyAlignment="1">
      <alignment vertical="center"/>
    </xf>
    <xf numFmtId="10" fontId="10" fillId="39" borderId="80" xfId="26" applyNumberFormat="1" applyFont="1" applyFill="1" applyBorder="1" applyAlignment="1">
      <alignment vertical="center"/>
    </xf>
    <xf numFmtId="185" fontId="10" fillId="39" borderId="1" xfId="26" applyNumberFormat="1" applyFont="1" applyFill="1" applyBorder="1" applyAlignment="1">
      <alignment vertical="center"/>
    </xf>
    <xf numFmtId="185" fontId="10" fillId="27" borderId="57" xfId="26" applyNumberFormat="1" applyFont="1" applyFill="1" applyBorder="1" applyAlignment="1">
      <alignment vertical="center"/>
    </xf>
    <xf numFmtId="185" fontId="10" fillId="39" borderId="11" xfId="26" applyNumberFormat="1" applyFont="1" applyFill="1" applyBorder="1" applyAlignment="1">
      <alignment vertical="center"/>
    </xf>
    <xf numFmtId="185" fontId="10" fillId="28" borderId="57" xfId="26" applyNumberFormat="1" applyFont="1" applyFill="1" applyBorder="1" applyAlignment="1">
      <alignment vertical="center"/>
    </xf>
    <xf numFmtId="185" fontId="10" fillId="55" borderId="4" xfId="26" applyNumberFormat="1" applyFont="1" applyFill="1" applyBorder="1" applyAlignment="1">
      <alignment vertical="center"/>
    </xf>
    <xf numFmtId="185" fontId="10" fillId="39" borderId="71" xfId="26" applyNumberFormat="1" applyFont="1" applyFill="1" applyBorder="1" applyAlignment="1">
      <alignment vertical="center"/>
    </xf>
    <xf numFmtId="179" fontId="10" fillId="26" borderId="10" xfId="26" applyNumberFormat="1" applyFont="1" applyFill="1" applyBorder="1" applyAlignment="1">
      <alignment vertical="center"/>
    </xf>
    <xf numFmtId="193" fontId="10" fillId="39" borderId="10" xfId="26" applyNumberFormat="1" applyFont="1" applyFill="1" applyBorder="1" applyAlignment="1">
      <alignment vertical="center"/>
    </xf>
    <xf numFmtId="10" fontId="10" fillId="27" borderId="151" xfId="26" applyNumberFormat="1" applyFont="1" applyFill="1" applyBorder="1" applyAlignment="1">
      <alignment vertical="center"/>
    </xf>
    <xf numFmtId="10" fontId="10" fillId="39" borderId="66" xfId="26" applyNumberFormat="1" applyFont="1" applyFill="1" applyBorder="1" applyAlignment="1">
      <alignment vertical="center"/>
    </xf>
    <xf numFmtId="10" fontId="10" fillId="28" borderId="151" xfId="26" applyNumberFormat="1" applyFont="1" applyFill="1" applyBorder="1" applyAlignment="1">
      <alignment vertical="center"/>
    </xf>
    <xf numFmtId="10" fontId="10" fillId="55" borderId="13" xfId="26" applyNumberFormat="1" applyFont="1" applyFill="1" applyBorder="1" applyAlignment="1">
      <alignment vertical="center"/>
    </xf>
    <xf numFmtId="9" fontId="10" fillId="29" borderId="13" xfId="26" applyFont="1" applyFill="1" applyBorder="1" applyAlignment="1">
      <alignment vertical="center"/>
    </xf>
    <xf numFmtId="179" fontId="10" fillId="27" borderId="57" xfId="26" applyNumberFormat="1" applyFont="1" applyFill="1" applyBorder="1" applyAlignment="1">
      <alignment vertical="center"/>
    </xf>
    <xf numFmtId="179" fontId="10" fillId="28" borderId="57" xfId="26" applyNumberFormat="1" applyFont="1" applyFill="1" applyBorder="1" applyAlignment="1">
      <alignment vertical="center"/>
    </xf>
    <xf numFmtId="179" fontId="10" fillId="55" borderId="4" xfId="26" applyNumberFormat="1" applyFont="1" applyFill="1" applyBorder="1" applyAlignment="1">
      <alignment vertical="center"/>
    </xf>
    <xf numFmtId="179" fontId="10" fillId="8" borderId="71" xfId="26" applyNumberFormat="1" applyFont="1" applyFill="1" applyBorder="1" applyAlignment="1">
      <alignment vertical="center"/>
    </xf>
    <xf numFmtId="179" fontId="10" fillId="29" borderId="4" xfId="26" applyNumberFormat="1" applyFont="1" applyFill="1" applyBorder="1" applyAlignment="1">
      <alignment vertical="center"/>
    </xf>
    <xf numFmtId="179" fontId="10" fillId="30" borderId="1" xfId="26" applyNumberFormat="1" applyFont="1" applyFill="1" applyBorder="1" applyAlignment="1">
      <alignment vertical="center"/>
    </xf>
    <xf numFmtId="179" fontId="10" fillId="30" borderId="9" xfId="26" applyNumberFormat="1" applyFont="1" applyFill="1" applyBorder="1" applyAlignment="1">
      <alignment vertical="center"/>
    </xf>
    <xf numFmtId="9" fontId="10" fillId="30" borderId="1" xfId="26" applyNumberFormat="1" applyFont="1" applyFill="1" applyBorder="1" applyAlignment="1">
      <alignment vertical="center"/>
    </xf>
    <xf numFmtId="38" fontId="10" fillId="45" borderId="46" xfId="29" applyNumberFormat="1" applyFont="1" applyFill="1" applyBorder="1" applyAlignment="1">
      <alignment vertical="center"/>
    </xf>
    <xf numFmtId="38" fontId="10" fillId="45" borderId="30" xfId="29" applyNumberFormat="1" applyFont="1" applyFill="1" applyBorder="1" applyAlignment="1">
      <alignment vertical="center"/>
    </xf>
    <xf numFmtId="0" fontId="10" fillId="42" borderId="106" xfId="33" applyFont="1" applyFill="1" applyBorder="1" applyAlignment="1">
      <alignment vertical="center"/>
    </xf>
    <xf numFmtId="0" fontId="10" fillId="42" borderId="103" xfId="33" applyFont="1" applyFill="1" applyBorder="1" applyAlignment="1">
      <alignment vertical="center"/>
    </xf>
    <xf numFmtId="0" fontId="10" fillId="42" borderId="19" xfId="33" applyFont="1" applyFill="1" applyBorder="1" applyAlignment="1">
      <alignment vertical="center" wrapText="1"/>
    </xf>
    <xf numFmtId="3" fontId="17" fillId="43" borderId="40" xfId="29" applyNumberFormat="1" applyFont="1" applyFill="1" applyBorder="1" applyAlignment="1">
      <alignment vertical="center"/>
    </xf>
    <xf numFmtId="3" fontId="10" fillId="45" borderId="28" xfId="29" applyNumberFormat="1" applyFont="1" applyFill="1" applyBorder="1" applyAlignment="1">
      <alignment vertical="center"/>
    </xf>
    <xf numFmtId="3" fontId="10" fillId="45" borderId="30" xfId="29" applyNumberFormat="1" applyFont="1" applyFill="1" applyBorder="1" applyAlignment="1">
      <alignment vertical="center"/>
    </xf>
    <xf numFmtId="3" fontId="10" fillId="45" borderId="46" xfId="29" applyNumberFormat="1" applyFont="1" applyFill="1" applyBorder="1" applyAlignment="1">
      <alignment vertical="center"/>
    </xf>
    <xf numFmtId="0" fontId="30" fillId="26" borderId="42" xfId="33" applyFont="1" applyFill="1" applyBorder="1" applyAlignment="1">
      <alignment vertical="center"/>
    </xf>
    <xf numFmtId="0" fontId="16" fillId="39" borderId="79" xfId="33" applyFont="1" applyFill="1" applyBorder="1" applyAlignment="1">
      <alignment vertical="center" wrapText="1"/>
    </xf>
    <xf numFmtId="0" fontId="10" fillId="27" borderId="112" xfId="33" applyFont="1" applyFill="1" applyBorder="1" applyAlignment="1">
      <alignment vertical="center"/>
    </xf>
    <xf numFmtId="9" fontId="10" fillId="8" borderId="1" xfId="26" applyNumberFormat="1" applyFont="1" applyFill="1" applyBorder="1" applyAlignment="1">
      <alignment horizontal="right" vertical="center"/>
    </xf>
    <xf numFmtId="179" fontId="10" fillId="8" borderId="1" xfId="26" applyNumberFormat="1" applyFont="1" applyFill="1" applyBorder="1" applyAlignment="1">
      <alignment horizontal="right" vertical="center"/>
    </xf>
    <xf numFmtId="10" fontId="10" fillId="30" borderId="1" xfId="26" applyNumberFormat="1" applyFont="1" applyFill="1" applyBorder="1" applyAlignment="1">
      <alignment horizontal="right" vertical="center"/>
    </xf>
    <xf numFmtId="10" fontId="10" fillId="39" borderId="10" xfId="26" applyNumberFormat="1" applyFont="1" applyFill="1" applyBorder="1" applyAlignment="1">
      <alignment horizontal="right" vertical="center"/>
    </xf>
    <xf numFmtId="185" fontId="10" fillId="39" borderId="1" xfId="26" applyNumberFormat="1" applyFont="1" applyFill="1" applyBorder="1" applyAlignment="1">
      <alignment horizontal="right" vertical="center"/>
    </xf>
    <xf numFmtId="10" fontId="10" fillId="8" borderId="1" xfId="26" applyNumberFormat="1" applyFont="1" applyFill="1" applyBorder="1" applyAlignment="1">
      <alignment horizontal="right" vertical="center"/>
    </xf>
    <xf numFmtId="205" fontId="10" fillId="8" borderId="1" xfId="26" applyNumberFormat="1" applyFont="1" applyFill="1" applyBorder="1" applyAlignment="1">
      <alignment horizontal="right" vertical="center"/>
    </xf>
    <xf numFmtId="0" fontId="21" fillId="60" borderId="52" xfId="0" applyFont="1" applyFill="1" applyBorder="1" applyAlignment="1">
      <alignment horizontal="center" vertical="center" wrapText="1"/>
    </xf>
    <xf numFmtId="0" fontId="21" fillId="60" borderId="22" xfId="0" applyFont="1" applyFill="1" applyBorder="1" applyAlignment="1">
      <alignment horizontal="center" vertical="center"/>
    </xf>
    <xf numFmtId="0" fontId="21" fillId="30" borderId="1" xfId="0" applyFont="1" applyFill="1" applyBorder="1" applyAlignment="1">
      <alignment horizontal="center" vertical="center"/>
    </xf>
    <xf numFmtId="0" fontId="0" fillId="39" borderId="1" xfId="0" applyFont="1" applyFill="1" applyBorder="1">
      <alignment vertical="center"/>
    </xf>
    <xf numFmtId="176" fontId="21" fillId="8" borderId="0" xfId="33" applyNumberFormat="1" applyFont="1" applyFill="1" applyAlignment="1">
      <alignment vertical="center"/>
    </xf>
    <xf numFmtId="40" fontId="21" fillId="8" borderId="0" xfId="33" applyNumberFormat="1" applyFont="1" applyFill="1" applyAlignment="1">
      <alignment vertical="center"/>
    </xf>
    <xf numFmtId="0" fontId="21" fillId="8" borderId="0" xfId="33" applyFont="1" applyFill="1" applyBorder="1" applyAlignment="1">
      <alignment vertical="center"/>
    </xf>
    <xf numFmtId="0" fontId="21" fillId="39" borderId="0" xfId="33" applyFont="1" applyFill="1" applyAlignment="1">
      <alignment vertical="center"/>
    </xf>
    <xf numFmtId="0" fontId="21" fillId="39" borderId="0" xfId="33" applyFont="1" applyFill="1" applyBorder="1" applyAlignment="1">
      <alignment vertical="center"/>
    </xf>
    <xf numFmtId="0" fontId="16" fillId="39" borderId="21" xfId="33" applyFont="1" applyFill="1" applyBorder="1" applyAlignment="1">
      <alignment vertical="center"/>
    </xf>
    <xf numFmtId="0" fontId="62" fillId="8" borderId="0" xfId="33" applyFont="1" applyFill="1" applyAlignment="1">
      <alignment horizontal="left" vertical="top"/>
    </xf>
    <xf numFmtId="177" fontId="63" fillId="8" borderId="0" xfId="33" applyNumberFormat="1" applyFont="1" applyFill="1" applyAlignment="1">
      <alignment vertical="center"/>
    </xf>
    <xf numFmtId="177" fontId="64" fillId="8" borderId="0" xfId="33" applyNumberFormat="1" applyFont="1" applyFill="1" applyBorder="1" applyAlignment="1">
      <alignment vertical="center"/>
    </xf>
    <xf numFmtId="0" fontId="64" fillId="8" borderId="0" xfId="33" applyFont="1" applyFill="1" applyBorder="1" applyAlignment="1">
      <alignment horizontal="left" vertical="center"/>
    </xf>
    <xf numFmtId="179" fontId="64" fillId="8" borderId="0" xfId="26" applyNumberFormat="1" applyFont="1" applyFill="1" applyBorder="1" applyAlignment="1">
      <alignment vertical="center"/>
    </xf>
    <xf numFmtId="179" fontId="64" fillId="8" borderId="0" xfId="33" applyNumberFormat="1" applyFont="1" applyFill="1" applyBorder="1" applyAlignment="1">
      <alignment vertical="center"/>
    </xf>
    <xf numFmtId="0" fontId="58" fillId="39" borderId="0" xfId="0" applyFont="1" applyFill="1">
      <alignment vertical="center"/>
    </xf>
    <xf numFmtId="0" fontId="21" fillId="39" borderId="0" xfId="0" applyFont="1" applyFill="1" applyAlignment="1">
      <alignment vertical="center"/>
    </xf>
    <xf numFmtId="0" fontId="21" fillId="39" borderId="34" xfId="0" applyFont="1" applyFill="1" applyBorder="1">
      <alignment vertical="center"/>
    </xf>
    <xf numFmtId="0" fontId="21" fillId="39" borderId="52" xfId="0" applyFont="1" applyFill="1" applyBorder="1">
      <alignment vertical="center"/>
    </xf>
    <xf numFmtId="203" fontId="21" fillId="39" borderId="1" xfId="38" applyNumberFormat="1" applyFont="1" applyFill="1" applyBorder="1" applyAlignment="1">
      <alignment horizontal="right" vertical="center" indent="1"/>
    </xf>
    <xf numFmtId="0" fontId="21" fillId="39" borderId="47" xfId="0" applyFont="1" applyFill="1" applyBorder="1">
      <alignment vertical="center"/>
    </xf>
    <xf numFmtId="0" fontId="21" fillId="39" borderId="108" xfId="0" applyFont="1" applyFill="1" applyBorder="1">
      <alignment vertical="center"/>
    </xf>
    <xf numFmtId="0" fontId="21" fillId="39" borderId="21" xfId="0" applyFont="1" applyFill="1" applyBorder="1">
      <alignment vertical="center"/>
    </xf>
    <xf numFmtId="0" fontId="21" fillId="39" borderId="112" xfId="0" applyFont="1" applyFill="1" applyBorder="1">
      <alignment vertical="center"/>
    </xf>
    <xf numFmtId="203" fontId="21" fillId="39" borderId="72" xfId="0" applyNumberFormat="1" applyFont="1" applyFill="1" applyBorder="1" applyAlignment="1">
      <alignment horizontal="right" vertical="center" indent="1"/>
    </xf>
    <xf numFmtId="0" fontId="21" fillId="39" borderId="79" xfId="0" applyFont="1" applyFill="1" applyBorder="1" applyAlignment="1">
      <alignment vertical="center"/>
    </xf>
    <xf numFmtId="38" fontId="21" fillId="39" borderId="72" xfId="40" applyFont="1" applyFill="1" applyBorder="1" applyAlignment="1">
      <alignment horizontal="right" vertical="center" indent="1"/>
    </xf>
    <xf numFmtId="0" fontId="21" fillId="39" borderId="79" xfId="0" applyFont="1" applyFill="1" applyBorder="1">
      <alignment vertical="center"/>
    </xf>
    <xf numFmtId="0" fontId="21" fillId="39" borderId="78" xfId="0" applyFont="1" applyFill="1" applyBorder="1" applyAlignment="1">
      <alignment vertical="center"/>
    </xf>
    <xf numFmtId="0" fontId="21" fillId="39" borderId="100" xfId="0" applyFont="1" applyFill="1" applyBorder="1" applyAlignment="1">
      <alignment vertical="center"/>
    </xf>
    <xf numFmtId="0" fontId="21" fillId="39" borderId="98" xfId="0" applyFont="1" applyFill="1" applyBorder="1" applyAlignment="1">
      <alignment vertical="center"/>
    </xf>
    <xf numFmtId="203" fontId="21" fillId="39" borderId="82" xfId="0" applyNumberFormat="1" applyFont="1" applyFill="1" applyBorder="1" applyAlignment="1">
      <alignment horizontal="right" vertical="center" indent="1"/>
    </xf>
    <xf numFmtId="0" fontId="21" fillId="39" borderId="34" xfId="0" applyFont="1" applyFill="1" applyBorder="1" applyAlignment="1">
      <alignment vertical="center"/>
    </xf>
    <xf numFmtId="0" fontId="21" fillId="39" borderId="52" xfId="0" applyFont="1" applyFill="1" applyBorder="1" applyAlignment="1">
      <alignment vertical="center"/>
    </xf>
    <xf numFmtId="203" fontId="21" fillId="39" borderId="11" xfId="38" applyNumberFormat="1" applyFont="1" applyFill="1" applyBorder="1" applyAlignment="1">
      <alignment horizontal="right" vertical="center" indent="1"/>
    </xf>
    <xf numFmtId="0" fontId="21" fillId="39" borderId="95" xfId="0" applyFont="1" applyFill="1" applyBorder="1" applyAlignment="1">
      <alignment vertical="center"/>
    </xf>
    <xf numFmtId="0" fontId="21" fillId="39" borderId="102" xfId="0" applyFont="1" applyFill="1" applyBorder="1" applyAlignment="1">
      <alignment vertical="center"/>
    </xf>
    <xf numFmtId="203" fontId="21" fillId="39" borderId="9" xfId="38" applyNumberFormat="1" applyFont="1" applyFill="1" applyBorder="1" applyAlignment="1">
      <alignment horizontal="right" vertical="center" indent="1"/>
    </xf>
    <xf numFmtId="0" fontId="21" fillId="39" borderId="33" xfId="0" applyFont="1" applyFill="1" applyBorder="1" applyAlignment="1">
      <alignment vertical="center"/>
    </xf>
    <xf numFmtId="0" fontId="21" fillId="39" borderId="51" xfId="0" applyFont="1" applyFill="1" applyBorder="1" applyAlignment="1">
      <alignment vertical="center"/>
    </xf>
    <xf numFmtId="203" fontId="21" fillId="39" borderId="4" xfId="38" applyNumberFormat="1" applyFont="1" applyFill="1" applyBorder="1" applyAlignment="1">
      <alignment horizontal="right" vertical="center" indent="1"/>
    </xf>
    <xf numFmtId="0" fontId="66" fillId="39" borderId="0" xfId="0" applyFont="1" applyFill="1" applyAlignment="1">
      <alignment vertical="center"/>
    </xf>
    <xf numFmtId="0" fontId="67" fillId="60" borderId="34" xfId="0" applyFont="1" applyFill="1" applyBorder="1" applyAlignment="1">
      <alignment vertical="center"/>
    </xf>
    <xf numFmtId="0" fontId="67" fillId="60" borderId="52" xfId="0" applyFont="1" applyFill="1" applyBorder="1" applyAlignment="1">
      <alignment vertical="center"/>
    </xf>
    <xf numFmtId="0" fontId="21" fillId="39" borderId="22" xfId="0" applyFont="1" applyFill="1" applyBorder="1" applyAlignment="1">
      <alignment vertical="center" wrapText="1"/>
    </xf>
    <xf numFmtId="0" fontId="21" fillId="39" borderId="120" xfId="0" applyFont="1" applyFill="1" applyBorder="1" applyAlignment="1">
      <alignment vertical="center"/>
    </xf>
    <xf numFmtId="0" fontId="21" fillId="39" borderId="50" xfId="0" applyFont="1" applyFill="1" applyBorder="1" applyAlignment="1">
      <alignment vertical="center"/>
    </xf>
    <xf numFmtId="38" fontId="10" fillId="17" borderId="27" xfId="29" applyNumberFormat="1" applyFont="1" applyFill="1" applyBorder="1" applyAlignment="1">
      <alignment vertical="center"/>
    </xf>
    <xf numFmtId="38" fontId="17" fillId="9" borderId="3" xfId="29" applyNumberFormat="1" applyFont="1" applyFill="1" applyBorder="1" applyAlignment="1">
      <alignment vertical="center"/>
    </xf>
    <xf numFmtId="38" fontId="17" fillId="10" borderId="3" xfId="29" applyNumberFormat="1" applyFont="1" applyFill="1" applyBorder="1" applyAlignment="1">
      <alignment vertical="center"/>
    </xf>
    <xf numFmtId="38" fontId="17" fillId="17" borderId="27" xfId="29" applyNumberFormat="1" applyFont="1" applyFill="1" applyBorder="1" applyAlignment="1">
      <alignment vertical="center"/>
    </xf>
    <xf numFmtId="38" fontId="17" fillId="17" borderId="24" xfId="29" applyNumberFormat="1" applyFont="1" applyFill="1" applyBorder="1" applyAlignment="1">
      <alignment vertical="center"/>
    </xf>
    <xf numFmtId="38" fontId="17" fillId="20" borderId="3" xfId="29" applyNumberFormat="1" applyFont="1" applyFill="1" applyBorder="1" applyAlignment="1">
      <alignment vertical="center"/>
    </xf>
    <xf numFmtId="38" fontId="10" fillId="8" borderId="24" xfId="29" applyFont="1" applyFill="1" applyBorder="1" applyAlignment="1">
      <alignment vertical="center"/>
    </xf>
    <xf numFmtId="38" fontId="10" fillId="8" borderId="152" xfId="29" applyFont="1" applyFill="1" applyBorder="1" applyAlignment="1">
      <alignment vertical="center"/>
    </xf>
    <xf numFmtId="38" fontId="10" fillId="8" borderId="56" xfId="29" applyFont="1" applyFill="1" applyBorder="1" applyAlignment="1">
      <alignment vertical="center"/>
    </xf>
    <xf numFmtId="38" fontId="17" fillId="5" borderId="41" xfId="29" applyNumberFormat="1" applyFont="1" applyFill="1" applyBorder="1" applyAlignment="1">
      <alignment vertical="center"/>
    </xf>
    <xf numFmtId="38" fontId="10" fillId="26" borderId="3" xfId="29" applyNumberFormat="1" applyFont="1" applyFill="1" applyBorder="1" applyAlignment="1">
      <alignment vertical="center"/>
    </xf>
    <xf numFmtId="38" fontId="10" fillId="8" borderId="144" xfId="29" applyNumberFormat="1" applyFont="1" applyFill="1" applyBorder="1" applyAlignment="1">
      <alignment vertical="center"/>
    </xf>
    <xf numFmtId="38" fontId="10" fillId="29" borderId="63" xfId="29" applyNumberFormat="1" applyFont="1" applyFill="1" applyBorder="1" applyAlignment="1">
      <alignment vertical="center"/>
    </xf>
    <xf numFmtId="38" fontId="10" fillId="31" borderId="3" xfId="29" applyNumberFormat="1" applyFont="1" applyFill="1" applyBorder="1" applyAlignment="1">
      <alignment vertical="center"/>
    </xf>
    <xf numFmtId="38" fontId="10" fillId="53" borderId="63" xfId="29" applyNumberFormat="1" applyFont="1" applyFill="1" applyBorder="1" applyAlignment="1">
      <alignment vertical="center"/>
    </xf>
    <xf numFmtId="38" fontId="10" fillId="54" borderId="56" xfId="29" applyNumberFormat="1" applyFont="1" applyFill="1" applyBorder="1" applyAlignment="1">
      <alignment vertical="center"/>
    </xf>
    <xf numFmtId="38" fontId="17" fillId="55" borderId="41" xfId="29" applyNumberFormat="1" applyFont="1" applyFill="1" applyBorder="1" applyAlignment="1">
      <alignment vertical="center"/>
    </xf>
    <xf numFmtId="38" fontId="17" fillId="24" borderId="41" xfId="29" applyNumberFormat="1" applyFont="1" applyFill="1" applyBorder="1" applyAlignment="1">
      <alignment vertical="center"/>
    </xf>
    <xf numFmtId="38" fontId="10" fillId="33" borderId="153" xfId="29" applyNumberFormat="1" applyFont="1" applyFill="1" applyBorder="1" applyAlignment="1">
      <alignment vertical="center"/>
    </xf>
    <xf numFmtId="38" fontId="17" fillId="8" borderId="67" xfId="29" applyNumberFormat="1" applyFont="1" applyFill="1" applyBorder="1" applyAlignment="1">
      <alignment vertical="center"/>
    </xf>
    <xf numFmtId="38" fontId="17" fillId="59" borderId="3" xfId="29" applyNumberFormat="1" applyFont="1" applyFill="1" applyBorder="1" applyAlignment="1">
      <alignment vertical="center"/>
    </xf>
    <xf numFmtId="38" fontId="10" fillId="8" borderId="31" xfId="29" applyNumberFormat="1" applyFont="1" applyFill="1" applyBorder="1" applyAlignment="1">
      <alignment vertical="center"/>
    </xf>
    <xf numFmtId="38" fontId="10" fillId="8" borderId="154" xfId="29" applyNumberFormat="1" applyFont="1" applyFill="1" applyBorder="1" applyAlignment="1">
      <alignment vertical="center"/>
    </xf>
    <xf numFmtId="38" fontId="10" fillId="29" borderId="3" xfId="29" applyNumberFormat="1" applyFont="1" applyFill="1" applyBorder="1" applyAlignment="1">
      <alignment vertical="center"/>
    </xf>
    <xf numFmtId="38" fontId="10" fillId="39" borderId="55" xfId="29" applyNumberFormat="1" applyFont="1" applyFill="1" applyBorder="1" applyAlignment="1">
      <alignment vertical="center"/>
    </xf>
    <xf numFmtId="38" fontId="10" fillId="39" borderId="56" xfId="29" applyNumberFormat="1" applyFont="1" applyFill="1" applyBorder="1" applyAlignment="1">
      <alignment vertical="center"/>
    </xf>
    <xf numFmtId="38" fontId="10" fillId="13" borderId="41" xfId="29" applyNumberFormat="1" applyFont="1" applyFill="1" applyBorder="1" applyAlignment="1">
      <alignment vertical="center"/>
    </xf>
    <xf numFmtId="38" fontId="10" fillId="40" borderId="144" xfId="29" applyNumberFormat="1" applyFont="1" applyFill="1" applyBorder="1" applyAlignment="1">
      <alignment vertical="center"/>
    </xf>
    <xf numFmtId="38" fontId="10" fillId="40" borderId="31" xfId="29" applyNumberFormat="1" applyFont="1" applyFill="1" applyBorder="1" applyAlignment="1">
      <alignment vertical="center"/>
    </xf>
    <xf numFmtId="38" fontId="10" fillId="40" borderId="32" xfId="29" applyNumberFormat="1" applyFont="1" applyFill="1" applyBorder="1" applyAlignment="1">
      <alignment vertical="center"/>
    </xf>
    <xf numFmtId="1" fontId="35" fillId="8" borderId="1" xfId="0" applyNumberFormat="1" applyFont="1" applyFill="1" applyBorder="1" applyAlignment="1" applyProtection="1">
      <alignment horizontal="left" vertical="center" indent="1"/>
    </xf>
    <xf numFmtId="9" fontId="10" fillId="8" borderId="0" xfId="33" applyNumberFormat="1" applyFont="1" applyFill="1" applyBorder="1" applyAlignment="1">
      <alignment vertical="center"/>
    </xf>
    <xf numFmtId="184" fontId="10" fillId="0" borderId="0" xfId="33" applyNumberFormat="1" applyFont="1" applyFill="1" applyAlignment="1">
      <alignment vertical="center"/>
    </xf>
    <xf numFmtId="0" fontId="11" fillId="8" borderId="0" xfId="33" applyFont="1" applyFill="1" applyBorder="1" applyAlignment="1">
      <alignment vertical="center"/>
    </xf>
    <xf numFmtId="206" fontId="69" fillId="8" borderId="0" xfId="33" applyNumberFormat="1" applyFont="1" applyFill="1" applyBorder="1" applyAlignment="1">
      <alignment vertical="center"/>
    </xf>
    <xf numFmtId="207" fontId="69" fillId="8" borderId="0" xfId="33" applyNumberFormat="1" applyFont="1" applyFill="1" applyBorder="1" applyAlignment="1">
      <alignment vertical="center"/>
    </xf>
    <xf numFmtId="0" fontId="69" fillId="8" borderId="0" xfId="33" applyFont="1" applyFill="1" applyBorder="1" applyAlignment="1">
      <alignment vertical="center"/>
    </xf>
    <xf numFmtId="208" fontId="69" fillId="8" borderId="0" xfId="33" applyNumberFormat="1" applyFont="1" applyFill="1" applyBorder="1" applyAlignment="1">
      <alignment vertical="center"/>
    </xf>
    <xf numFmtId="179" fontId="10" fillId="8" borderId="0" xfId="33" applyNumberFormat="1" applyFont="1" applyFill="1" applyAlignment="1">
      <alignment vertical="center"/>
    </xf>
    <xf numFmtId="10" fontId="10" fillId="8" borderId="0" xfId="33" applyNumberFormat="1" applyFont="1" applyFill="1" applyAlignment="1">
      <alignment vertical="center"/>
    </xf>
    <xf numFmtId="0" fontId="11" fillId="8" borderId="9" xfId="33" applyFont="1" applyFill="1" applyBorder="1" applyAlignment="1">
      <alignment vertical="center" wrapText="1"/>
    </xf>
    <xf numFmtId="10" fontId="10" fillId="8" borderId="1" xfId="31" applyNumberFormat="1" applyFont="1" applyFill="1" applyBorder="1" applyAlignment="1">
      <alignment vertical="center"/>
    </xf>
    <xf numFmtId="49" fontId="64" fillId="8" borderId="0" xfId="33" applyNumberFormat="1" applyFont="1" applyFill="1" applyBorder="1" applyAlignment="1">
      <alignment horizontal="left" vertical="center"/>
    </xf>
    <xf numFmtId="38" fontId="10" fillId="41" borderId="48" xfId="29" applyNumberFormat="1" applyFont="1" applyFill="1" applyBorder="1" applyAlignment="1">
      <alignment vertical="center"/>
    </xf>
    <xf numFmtId="40" fontId="10" fillId="42" borderId="48" xfId="29" applyNumberFormat="1" applyFont="1" applyFill="1" applyBorder="1" applyAlignment="1">
      <alignment vertical="center"/>
    </xf>
    <xf numFmtId="38" fontId="10" fillId="41" borderId="25" xfId="29" applyNumberFormat="1" applyFont="1" applyFill="1" applyBorder="1" applyAlignment="1">
      <alignment vertical="center"/>
    </xf>
    <xf numFmtId="177" fontId="10" fillId="8" borderId="11" xfId="33" applyNumberFormat="1" applyFont="1" applyFill="1" applyBorder="1" applyAlignment="1">
      <alignment vertical="center"/>
    </xf>
    <xf numFmtId="201" fontId="21" fillId="39" borderId="0" xfId="0" applyNumberFormat="1" applyFont="1" applyFill="1">
      <alignment vertical="center"/>
    </xf>
    <xf numFmtId="0" fontId="11" fillId="29" borderId="21" xfId="33" applyFont="1" applyFill="1" applyBorder="1" applyAlignment="1">
      <alignment vertical="center"/>
    </xf>
    <xf numFmtId="0" fontId="11" fillId="26" borderId="47" xfId="33" applyFont="1" applyFill="1" applyBorder="1" applyAlignment="1">
      <alignment vertical="center"/>
    </xf>
    <xf numFmtId="177" fontId="10" fillId="39" borderId="1" xfId="33" applyNumberFormat="1" applyFont="1" applyFill="1" applyBorder="1" applyAlignment="1">
      <alignment vertical="center"/>
    </xf>
    <xf numFmtId="194" fontId="10" fillId="39" borderId="1" xfId="33" applyNumberFormat="1" applyFont="1" applyFill="1" applyBorder="1" applyAlignment="1">
      <alignment vertical="center"/>
    </xf>
    <xf numFmtId="0" fontId="11" fillId="8" borderId="0" xfId="32" applyFont="1" applyFill="1"/>
    <xf numFmtId="176" fontId="46" fillId="39" borderId="11" xfId="0" applyNumberFormat="1" applyFont="1" applyFill="1" applyBorder="1" applyAlignment="1">
      <alignment vertical="top" wrapText="1"/>
    </xf>
    <xf numFmtId="176" fontId="46" fillId="39" borderId="57" xfId="0" applyNumberFormat="1" applyFont="1" applyFill="1" applyBorder="1" applyAlignment="1">
      <alignment vertical="top" wrapText="1"/>
    </xf>
    <xf numFmtId="176" fontId="46" fillId="39" borderId="71" xfId="0" applyNumberFormat="1" applyFont="1" applyFill="1" applyBorder="1" applyAlignment="1">
      <alignment vertical="top" wrapText="1"/>
    </xf>
    <xf numFmtId="185" fontId="45" fillId="39" borderId="11" xfId="0" applyNumberFormat="1" applyFont="1" applyFill="1" applyBorder="1" applyAlignment="1">
      <alignment vertical="top" wrapText="1"/>
    </xf>
    <xf numFmtId="185" fontId="45" fillId="39" borderId="57" xfId="0" applyNumberFormat="1" applyFont="1" applyFill="1" applyBorder="1" applyAlignment="1">
      <alignment vertical="top" wrapText="1"/>
    </xf>
    <xf numFmtId="185" fontId="45" fillId="39" borderId="71" xfId="0" applyNumberFormat="1" applyFont="1" applyFill="1" applyBorder="1" applyAlignment="1">
      <alignment vertical="top" wrapText="1"/>
    </xf>
    <xf numFmtId="0" fontId="21" fillId="30" borderId="34" xfId="0" applyFont="1" applyFill="1" applyBorder="1" applyAlignment="1">
      <alignment horizontal="center" vertical="center" wrapText="1"/>
    </xf>
    <xf numFmtId="0" fontId="21" fillId="30" borderId="52" xfId="0" applyFont="1" applyFill="1" applyBorder="1" applyAlignment="1">
      <alignment horizontal="center" vertical="center" wrapText="1"/>
    </xf>
    <xf numFmtId="0" fontId="21" fillId="30" borderId="22" xfId="0" applyFont="1" applyFill="1" applyBorder="1" applyAlignment="1">
      <alignment horizontal="center" vertical="center" wrapText="1"/>
    </xf>
    <xf numFmtId="0" fontId="21" fillId="39" borderId="34" xfId="0" applyFont="1" applyFill="1" applyBorder="1" applyAlignment="1">
      <alignment horizontal="left" vertical="center"/>
    </xf>
    <xf numFmtId="0" fontId="21" fillId="39" borderId="52" xfId="0" applyFont="1" applyFill="1" applyBorder="1" applyAlignment="1">
      <alignment horizontal="left" vertical="center"/>
    </xf>
    <xf numFmtId="0" fontId="21" fillId="39" borderId="22" xfId="0" applyFont="1" applyFill="1" applyBorder="1" applyAlignment="1">
      <alignment horizontal="left" vertical="center"/>
    </xf>
  </cellXfs>
  <cellStyles count="41">
    <cellStyle name="2x indented GHG Textfiels" xfId="1"/>
    <cellStyle name="5x indented GHG Textfiels" xfId="2"/>
    <cellStyle name="AggblueCels_1x" xfId="3"/>
    <cellStyle name="AggBoldCells" xfId="4"/>
    <cellStyle name="AggCels" xfId="5"/>
    <cellStyle name="AggOrange" xfId="6"/>
    <cellStyle name="AggOrange9" xfId="7"/>
    <cellStyle name="AggOrangeRBorder" xfId="8"/>
    <cellStyle name="Bold GHG Numbers (0.00)" xfId="9"/>
    <cellStyle name="Constants" xfId="10"/>
    <cellStyle name="CustomizationCells" xfId="11"/>
    <cellStyle name="CustomizationGreenCells" xfId="12"/>
    <cellStyle name="DocBox_EmptyRow" xfId="13"/>
    <cellStyle name="Empty_B_border" xfId="14"/>
    <cellStyle name="Headline" xfId="15"/>
    <cellStyle name="InputCells" xfId="16"/>
    <cellStyle name="InputCells12_RBBorder" xfId="17"/>
    <cellStyle name="Normal GHG Numbers (0.00)" xfId="18"/>
    <cellStyle name="Normal GHG Textfiels Bold" xfId="19"/>
    <cellStyle name="Normal GHG whole table" xfId="20"/>
    <cellStyle name="Normal GHG-Shade" xfId="21"/>
    <cellStyle name="Normal_HELP" xfId="22"/>
    <cellStyle name="Pattern" xfId="23"/>
    <cellStyle name="Shade_R_border" xfId="24"/>
    <cellStyle name="Обычный_2++_CRFReport-template" xfId="25"/>
    <cellStyle name="パーセント" xfId="26" builtinId="5"/>
    <cellStyle name="パーセント 2" xfId="27"/>
    <cellStyle name="パーセント 4" xfId="36"/>
    <cellStyle name="パーセント 5" xfId="37"/>
    <cellStyle name="ハイパーリンク" xfId="28" builtinId="8"/>
    <cellStyle name="桁区切り" xfId="29" builtinId="6"/>
    <cellStyle name="桁区切り 2 2" xfId="40"/>
    <cellStyle name="桁区切り 5" xfId="38"/>
    <cellStyle name="標準" xfId="0" builtinId="0"/>
    <cellStyle name="標準 2" xfId="30"/>
    <cellStyle name="標準 3" xfId="31"/>
    <cellStyle name="標準 6" xfId="39"/>
    <cellStyle name="標準_6gasデータ2001p" xfId="32"/>
    <cellStyle name="標準_6gasデータ2001q" xfId="33"/>
    <cellStyle name="標準_単位" xfId="34"/>
    <cellStyle name="未定義" xfId="35"/>
  </cellStyles>
  <dxfs count="0"/>
  <tableStyles count="0" defaultTableStyle="TableStyleMedium9" defaultPivotStyle="PivotStyleLight16"/>
  <colors>
    <mruColors>
      <color rgb="FFFFFFCC"/>
      <color rgb="FFCCFFCC"/>
      <color rgb="FF99FF99"/>
      <color rgb="FF99CCFF"/>
      <color rgb="FFFFCCCC"/>
      <color rgb="FF66CCFF"/>
      <color rgb="FFCCECFF"/>
      <color rgb="FFCCFFFF"/>
      <color rgb="FFFFCC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ja-JP" sz="1600" b="1" i="0" baseline="0">
                <a:latin typeface="+mn-ea"/>
                <a:ea typeface="+mn-ea"/>
              </a:rPr>
              <a:t>温室効果ガス排出量の推移</a:t>
            </a:r>
            <a:r>
              <a:rPr lang="ja-JP" altLang="en-US" sz="1600" b="1" i="0" baseline="0">
                <a:latin typeface="+mn-ea"/>
                <a:ea typeface="+mn-ea"/>
              </a:rPr>
              <a:t>（</a:t>
            </a:r>
            <a:r>
              <a:rPr lang="en-US" altLang="ja-JP" sz="1600" b="1" i="0" u="none" strike="noStrike" baseline="0">
                <a:latin typeface="+mn-ea"/>
                <a:ea typeface="+mn-ea"/>
              </a:rPr>
              <a:t>1990-2014</a:t>
            </a:r>
            <a:r>
              <a:rPr lang="ja-JP" altLang="ja-JP" sz="1600" b="1" i="0" u="none" strike="noStrike" baseline="0">
                <a:latin typeface="+mn-ea"/>
                <a:ea typeface="+mn-ea"/>
              </a:rPr>
              <a:t>年度</a:t>
            </a:r>
            <a:r>
              <a:rPr lang="ja-JP" altLang="en-US" sz="1600" b="1" i="0" baseline="0">
                <a:latin typeface="+mn-ea"/>
                <a:ea typeface="+mn-ea"/>
              </a:rPr>
              <a:t>）</a:t>
            </a:r>
            <a:endParaRPr lang="ja-JP" altLang="ja-JP" sz="1600" b="1" i="0" baseline="0">
              <a:latin typeface="+mn-ea"/>
              <a:ea typeface="+mn-ea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653368877248787"/>
          <c:y val="0.11053314814814814"/>
          <c:w val="0.71908809590621359"/>
          <c:h val="0.616387407407407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'1.Total'!$U$5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'1.Total'!$AA$4:$AY$4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'1.Total'!$AA$5:$AY$5</c:f>
              <c:numCache>
                <c:formatCode>#,##0.0_ </c:formatCode>
                <c:ptCount val="25"/>
                <c:pt idx="0">
                  <c:v>1155.9936199186793</c:v>
                </c:pt>
                <c:pt idx="1">
                  <c:v>1164.4743457873142</c:v>
                </c:pt>
                <c:pt idx="2">
                  <c:v>1174.6190060873437</c:v>
                </c:pt>
                <c:pt idx="3">
                  <c:v>1167.7147181286937</c:v>
                </c:pt>
                <c:pt idx="4">
                  <c:v>1228.9366912883661</c:v>
                </c:pt>
                <c:pt idx="5">
                  <c:v>1242.4940219719761</c:v>
                </c:pt>
                <c:pt idx="6">
                  <c:v>1255.2641975761762</c:v>
                </c:pt>
                <c:pt idx="7">
                  <c:v>1253.0573066774141</c:v>
                </c:pt>
                <c:pt idx="8">
                  <c:v>1218.2577616433448</c:v>
                </c:pt>
                <c:pt idx="9">
                  <c:v>1253.0821471642537</c:v>
                </c:pt>
                <c:pt idx="10">
                  <c:v>1274.2979880752187</c:v>
                </c:pt>
                <c:pt idx="11">
                  <c:v>1257.3845600184445</c:v>
                </c:pt>
                <c:pt idx="12">
                  <c:v>1294.3991984102506</c:v>
                </c:pt>
                <c:pt idx="13">
                  <c:v>1299.4906085126079</c:v>
                </c:pt>
                <c:pt idx="14">
                  <c:v>1298.4338884795918</c:v>
                </c:pt>
                <c:pt idx="15">
                  <c:v>1305.9388235027141</c:v>
                </c:pt>
                <c:pt idx="16">
                  <c:v>1285.1778372811646</c:v>
                </c:pt>
                <c:pt idx="17">
                  <c:v>1319.7991935798759</c:v>
                </c:pt>
                <c:pt idx="18">
                  <c:v>1235.4558102211806</c:v>
                </c:pt>
                <c:pt idx="19">
                  <c:v>1162.6061917643156</c:v>
                </c:pt>
                <c:pt idx="20">
                  <c:v>1212.9702251414121</c:v>
                </c:pt>
                <c:pt idx="21">
                  <c:v>1261.8629379535264</c:v>
                </c:pt>
                <c:pt idx="22">
                  <c:v>1296.1863583642476</c:v>
                </c:pt>
                <c:pt idx="23">
                  <c:v>1311.5091492174936</c:v>
                </c:pt>
                <c:pt idx="24">
                  <c:v>1265.4906093163127</c:v>
                </c:pt>
              </c:numCache>
            </c:numRef>
          </c:val>
        </c:ser>
        <c:ser>
          <c:idx val="1"/>
          <c:order val="1"/>
          <c:tx>
            <c:strRef>
              <c:f>'1.Total'!$U$8</c:f>
              <c:strCache>
                <c:ptCount val="1"/>
                <c:pt idx="0">
                  <c:v>CH4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'1.Total'!$AA$4:$AY$4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'1.Total'!$AA$8:$AY$8</c:f>
              <c:numCache>
                <c:formatCode>#,##0.0_ </c:formatCode>
                <c:ptCount val="25"/>
                <c:pt idx="0">
                  <c:v>48.582354583789012</c:v>
                </c:pt>
                <c:pt idx="1">
                  <c:v>46.856510303910795</c:v>
                </c:pt>
                <c:pt idx="2">
                  <c:v>48.08326418544636</c:v>
                </c:pt>
                <c:pt idx="3">
                  <c:v>42.802567677922418</c:v>
                </c:pt>
                <c:pt idx="4">
                  <c:v>47.890253935422876</c:v>
                </c:pt>
                <c:pt idx="5">
                  <c:v>45.806836124650637</c:v>
                </c:pt>
                <c:pt idx="6">
                  <c:v>44.503172251820331</c:v>
                </c:pt>
                <c:pt idx="7">
                  <c:v>43.678962038508551</c:v>
                </c:pt>
                <c:pt idx="8">
                  <c:v>41.36622967163698</c:v>
                </c:pt>
                <c:pt idx="9">
                  <c:v>41.431087402274493</c:v>
                </c:pt>
                <c:pt idx="10">
                  <c:v>41.474303551752278</c:v>
                </c:pt>
                <c:pt idx="11">
                  <c:v>40.248044984068308</c:v>
                </c:pt>
                <c:pt idx="12">
                  <c:v>39.471600868531809</c:v>
                </c:pt>
                <c:pt idx="13">
                  <c:v>37.561296261055254</c:v>
                </c:pt>
                <c:pt idx="14">
                  <c:v>39.00021123464856</c:v>
                </c:pt>
                <c:pt idx="15">
                  <c:v>38.938219840702267</c:v>
                </c:pt>
                <c:pt idx="16">
                  <c:v>38.194759115580887</c:v>
                </c:pt>
                <c:pt idx="17">
                  <c:v>38.451218834026683</c:v>
                </c:pt>
                <c:pt idx="18">
                  <c:v>38.239045279127453</c:v>
                </c:pt>
                <c:pt idx="19">
                  <c:v>37.169966203837909</c:v>
                </c:pt>
                <c:pt idx="20">
                  <c:v>38.272255455535522</c:v>
                </c:pt>
                <c:pt idx="21">
                  <c:v>37.281696129877609</c:v>
                </c:pt>
                <c:pt idx="22">
                  <c:v>36.452817164477167</c:v>
                </c:pt>
                <c:pt idx="23">
                  <c:v>36.065687003181147</c:v>
                </c:pt>
                <c:pt idx="24">
                  <c:v>35.481865461545922</c:v>
                </c:pt>
              </c:numCache>
            </c:numRef>
          </c:val>
        </c:ser>
        <c:ser>
          <c:idx val="2"/>
          <c:order val="2"/>
          <c:tx>
            <c:strRef>
              <c:f>'1.Total'!$U$9</c:f>
              <c:strCache>
                <c:ptCount val="1"/>
                <c:pt idx="0">
                  <c:v>N2O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'1.Total'!$AA$4:$AY$4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'1.Total'!$AA$9:$AY$9</c:f>
              <c:numCache>
                <c:formatCode>#,##0.0_ </c:formatCode>
                <c:ptCount val="25"/>
                <c:pt idx="0">
                  <c:v>30.812405818412131</c:v>
                </c:pt>
                <c:pt idx="1">
                  <c:v>30.511376865631352</c:v>
                </c:pt>
                <c:pt idx="2">
                  <c:v>30.649101787924145</c:v>
                </c:pt>
                <c:pt idx="3">
                  <c:v>30.541591769865846</c:v>
                </c:pt>
                <c:pt idx="4">
                  <c:v>31.848679456001232</c:v>
                </c:pt>
                <c:pt idx="5">
                  <c:v>32.150303481632982</c:v>
                </c:pt>
                <c:pt idx="6">
                  <c:v>33.269565247129286</c:v>
                </c:pt>
                <c:pt idx="7">
                  <c:v>34.066595861420517</c:v>
                </c:pt>
                <c:pt idx="8">
                  <c:v>32.509135617347702</c:v>
                </c:pt>
                <c:pt idx="9">
                  <c:v>26.427525557282454</c:v>
                </c:pt>
                <c:pt idx="10">
                  <c:v>28.999206758503163</c:v>
                </c:pt>
                <c:pt idx="11">
                  <c:v>25.481026457816895</c:v>
                </c:pt>
                <c:pt idx="12">
                  <c:v>25.017412669964127</c:v>
                </c:pt>
                <c:pt idx="13">
                  <c:v>24.862266064381885</c:v>
                </c:pt>
                <c:pt idx="14">
                  <c:v>24.895576132662818</c:v>
                </c:pt>
                <c:pt idx="15">
                  <c:v>24.516807310025079</c:v>
                </c:pt>
                <c:pt idx="16">
                  <c:v>24.541273520451572</c:v>
                </c:pt>
                <c:pt idx="17">
                  <c:v>23.977174894832761</c:v>
                </c:pt>
                <c:pt idx="18">
                  <c:v>23.095118103386774</c:v>
                </c:pt>
                <c:pt idx="19">
                  <c:v>22.63013531943313</c:v>
                </c:pt>
                <c:pt idx="20">
                  <c:v>22.312315567728767</c:v>
                </c:pt>
                <c:pt idx="21">
                  <c:v>21.835785656861006</c:v>
                </c:pt>
                <c:pt idx="22">
                  <c:v>21.425966607909881</c:v>
                </c:pt>
                <c:pt idx="23">
                  <c:v>21.47790381617688</c:v>
                </c:pt>
                <c:pt idx="24">
                  <c:v>20.848329884267457</c:v>
                </c:pt>
              </c:numCache>
            </c:numRef>
          </c:val>
        </c:ser>
        <c:ser>
          <c:idx val="3"/>
          <c:order val="3"/>
          <c:tx>
            <c:strRef>
              <c:f>'1.Total'!$U$10</c:f>
              <c:strCache>
                <c:ptCount val="1"/>
                <c:pt idx="0">
                  <c:v>HFCs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'1.Total'!$AA$4:$AY$4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'1.Total'!$AA$10:$AY$10</c:f>
              <c:numCache>
                <c:formatCode>#,##0.0_ </c:formatCode>
                <c:ptCount val="25"/>
                <c:pt idx="0">
                  <c:v>15.9323098610065</c:v>
                </c:pt>
                <c:pt idx="1">
                  <c:v>17.349612944863189</c:v>
                </c:pt>
                <c:pt idx="2">
                  <c:v>17.76722403564693</c:v>
                </c:pt>
                <c:pt idx="3">
                  <c:v>18.129158284890007</c:v>
                </c:pt>
                <c:pt idx="4">
                  <c:v>21.051895213035113</c:v>
                </c:pt>
                <c:pt idx="5">
                  <c:v>25.213125254391045</c:v>
                </c:pt>
                <c:pt idx="6">
                  <c:v>24.597864156849216</c:v>
                </c:pt>
                <c:pt idx="7">
                  <c:v>24.436526451397135</c:v>
                </c:pt>
                <c:pt idx="8">
                  <c:v>23.741879420183373</c:v>
                </c:pt>
                <c:pt idx="9">
                  <c:v>24.368058543524491</c:v>
                </c:pt>
                <c:pt idx="10">
                  <c:v>22.851863687079661</c:v>
                </c:pt>
                <c:pt idx="11">
                  <c:v>19.462338367101939</c:v>
                </c:pt>
                <c:pt idx="12">
                  <c:v>16.236285834572243</c:v>
                </c:pt>
                <c:pt idx="13">
                  <c:v>16.228322231453742</c:v>
                </c:pt>
                <c:pt idx="14">
                  <c:v>12.420810787123923</c:v>
                </c:pt>
                <c:pt idx="15">
                  <c:v>12.781737507538269</c:v>
                </c:pt>
                <c:pt idx="16">
                  <c:v>14.626957148276901</c:v>
                </c:pt>
                <c:pt idx="17">
                  <c:v>16.707068277920666</c:v>
                </c:pt>
                <c:pt idx="18">
                  <c:v>19.284821797595242</c:v>
                </c:pt>
                <c:pt idx="19">
                  <c:v>20.937109292722468</c:v>
                </c:pt>
                <c:pt idx="20">
                  <c:v>23.304969084226251</c:v>
                </c:pt>
                <c:pt idx="21">
                  <c:v>26.071198284437727</c:v>
                </c:pt>
                <c:pt idx="22">
                  <c:v>29.348386618666755</c:v>
                </c:pt>
                <c:pt idx="23">
                  <c:v>32.087655774417975</c:v>
                </c:pt>
                <c:pt idx="24">
                  <c:v>35.784943452325692</c:v>
                </c:pt>
              </c:numCache>
            </c:numRef>
          </c:val>
        </c:ser>
        <c:ser>
          <c:idx val="4"/>
          <c:order val="4"/>
          <c:tx>
            <c:strRef>
              <c:f>'1.Total'!$U$11</c:f>
              <c:strCache>
                <c:ptCount val="1"/>
                <c:pt idx="0">
                  <c:v>PFCs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'1.Total'!$AA$4:$AY$4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'1.Total'!$AA$11:$AY$11</c:f>
              <c:numCache>
                <c:formatCode>#,##0.0_ </c:formatCode>
                <c:ptCount val="25"/>
                <c:pt idx="0">
                  <c:v>6.5392993330603124</c:v>
                </c:pt>
                <c:pt idx="1">
                  <c:v>7.5069220881606293</c:v>
                </c:pt>
                <c:pt idx="2">
                  <c:v>7.6172931076973525</c:v>
                </c:pt>
                <c:pt idx="3">
                  <c:v>10.942797023893531</c:v>
                </c:pt>
                <c:pt idx="4">
                  <c:v>13.443461837094947</c:v>
                </c:pt>
                <c:pt idx="5">
                  <c:v>17.609918599177117</c:v>
                </c:pt>
                <c:pt idx="6">
                  <c:v>18.258177043160494</c:v>
                </c:pt>
                <c:pt idx="7">
                  <c:v>19.984282883097684</c:v>
                </c:pt>
                <c:pt idx="8">
                  <c:v>16.568476128945992</c:v>
                </c:pt>
                <c:pt idx="9">
                  <c:v>13.118064707488832</c:v>
                </c:pt>
                <c:pt idx="10">
                  <c:v>11.873109881357884</c:v>
                </c:pt>
                <c:pt idx="11">
                  <c:v>9.8784684342627678</c:v>
                </c:pt>
                <c:pt idx="12">
                  <c:v>9.1994397103048353</c:v>
                </c:pt>
                <c:pt idx="13">
                  <c:v>8.8542056268787857</c:v>
                </c:pt>
                <c:pt idx="14">
                  <c:v>9.216640483583598</c:v>
                </c:pt>
                <c:pt idx="15">
                  <c:v>8.6233516588427417</c:v>
                </c:pt>
                <c:pt idx="16">
                  <c:v>8.9987757459274516</c:v>
                </c:pt>
                <c:pt idx="17">
                  <c:v>7.9168495857216747</c:v>
                </c:pt>
                <c:pt idx="18">
                  <c:v>5.7434047787878875</c:v>
                </c:pt>
                <c:pt idx="19">
                  <c:v>4.0468721450282388</c:v>
                </c:pt>
                <c:pt idx="20">
                  <c:v>4.2495437036642674</c:v>
                </c:pt>
                <c:pt idx="21">
                  <c:v>3.7554464923644928</c:v>
                </c:pt>
                <c:pt idx="22">
                  <c:v>3.4363283067771979</c:v>
                </c:pt>
                <c:pt idx="23">
                  <c:v>3.2800593072681292</c:v>
                </c:pt>
                <c:pt idx="24">
                  <c:v>3.3614253074535889</c:v>
                </c:pt>
              </c:numCache>
            </c:numRef>
          </c:val>
        </c:ser>
        <c:ser>
          <c:idx val="5"/>
          <c:order val="5"/>
          <c:tx>
            <c:strRef>
              <c:f>'1.Total'!$U$12</c:f>
              <c:strCache>
                <c:ptCount val="1"/>
                <c:pt idx="0">
                  <c:v>SF6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'1.Total'!$AA$4:$AY$4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'1.Total'!$AA$12:$AY$12</c:f>
              <c:numCache>
                <c:formatCode>#,##0.0_ </c:formatCode>
                <c:ptCount val="25"/>
                <c:pt idx="0">
                  <c:v>12.850069876123966</c:v>
                </c:pt>
                <c:pt idx="1">
                  <c:v>14.206042348977288</c:v>
                </c:pt>
                <c:pt idx="2">
                  <c:v>15.635824676234234</c:v>
                </c:pt>
                <c:pt idx="3">
                  <c:v>15.701970570462503</c:v>
                </c:pt>
                <c:pt idx="4">
                  <c:v>15.019955788766001</c:v>
                </c:pt>
                <c:pt idx="5">
                  <c:v>16.447524694550538</c:v>
                </c:pt>
                <c:pt idx="6">
                  <c:v>17.022187764473411</c:v>
                </c:pt>
                <c:pt idx="7">
                  <c:v>14.510540478356033</c:v>
                </c:pt>
                <c:pt idx="8">
                  <c:v>13.224101247799888</c:v>
                </c:pt>
                <c:pt idx="9">
                  <c:v>9.1766166900014632</c:v>
                </c:pt>
                <c:pt idx="10">
                  <c:v>7.0313589307549007</c:v>
                </c:pt>
                <c:pt idx="11">
                  <c:v>6.0660167800018465</c:v>
                </c:pt>
                <c:pt idx="12">
                  <c:v>5.7354807991064209</c:v>
                </c:pt>
                <c:pt idx="13">
                  <c:v>5.4063108216924833</c:v>
                </c:pt>
                <c:pt idx="14">
                  <c:v>5.2587023289238077</c:v>
                </c:pt>
                <c:pt idx="15">
                  <c:v>5.0530064154062853</c:v>
                </c:pt>
                <c:pt idx="16">
                  <c:v>5.2289023176758471</c:v>
                </c:pt>
                <c:pt idx="17">
                  <c:v>4.733451609827128</c:v>
                </c:pt>
                <c:pt idx="18">
                  <c:v>4.1771687224711584</c:v>
                </c:pt>
                <c:pt idx="19">
                  <c:v>2.4466334261602305</c:v>
                </c:pt>
                <c:pt idx="20">
                  <c:v>2.4238716471637818</c:v>
                </c:pt>
                <c:pt idx="21">
                  <c:v>2.247642725314186</c:v>
                </c:pt>
                <c:pt idx="22">
                  <c:v>2.2345432822934996</c:v>
                </c:pt>
                <c:pt idx="23">
                  <c:v>2.1018130508240449</c:v>
                </c:pt>
                <c:pt idx="24">
                  <c:v>2.0644132446339114</c:v>
                </c:pt>
              </c:numCache>
            </c:numRef>
          </c:val>
        </c:ser>
        <c:ser>
          <c:idx val="6"/>
          <c:order val="6"/>
          <c:tx>
            <c:strRef>
              <c:f>'1.Total'!$U$13</c:f>
              <c:strCache>
                <c:ptCount val="1"/>
                <c:pt idx="0">
                  <c:v>NF3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numRef>
              <c:f>'1.Total'!$AA$4:$AY$4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'1.Total'!$AA$13:$AY$13</c:f>
              <c:numCache>
                <c:formatCode>#,##0.0_ </c:formatCode>
                <c:ptCount val="25"/>
                <c:pt idx="0">
                  <c:v>3.2888772785813876E-2</c:v>
                </c:pt>
                <c:pt idx="1">
                  <c:v>3.2888772785813876E-2</c:v>
                </c:pt>
                <c:pt idx="2">
                  <c:v>3.2888772785813876E-2</c:v>
                </c:pt>
                <c:pt idx="3">
                  <c:v>4.3851697047751832E-2</c:v>
                </c:pt>
                <c:pt idx="4">
                  <c:v>7.6740469833565708E-2</c:v>
                </c:pt>
                <c:pt idx="5">
                  <c:v>0.20281409884585214</c:v>
                </c:pt>
                <c:pt idx="6">
                  <c:v>0.19427413105106325</c:v>
                </c:pt>
                <c:pt idx="7">
                  <c:v>0.17277935042516238</c:v>
                </c:pt>
                <c:pt idx="8">
                  <c:v>0.17265466808746663</c:v>
                </c:pt>
                <c:pt idx="9">
                  <c:v>0.28258917107369835</c:v>
                </c:pt>
                <c:pt idx="10">
                  <c:v>0.18601261607893385</c:v>
                </c:pt>
                <c:pt idx="11">
                  <c:v>0.1950529104876621</c:v>
                </c:pt>
                <c:pt idx="12">
                  <c:v>0.27172283306236583</c:v>
                </c:pt>
                <c:pt idx="13">
                  <c:v>0.29913627155908129</c:v>
                </c:pt>
                <c:pt idx="14">
                  <c:v>0.36735833940564011</c:v>
                </c:pt>
                <c:pt idx="15">
                  <c:v>1.2498727115608002</c:v>
                </c:pt>
                <c:pt idx="16">
                  <c:v>1.0934337439505402</c:v>
                </c:pt>
                <c:pt idx="17">
                  <c:v>1.2101174562836103</c:v>
                </c:pt>
                <c:pt idx="18">
                  <c:v>1.1731596538669968</c:v>
                </c:pt>
                <c:pt idx="19">
                  <c:v>1.1666753975192692</c:v>
                </c:pt>
                <c:pt idx="20">
                  <c:v>1.3694614715489335</c:v>
                </c:pt>
                <c:pt idx="21">
                  <c:v>1.5612999689066398</c:v>
                </c:pt>
                <c:pt idx="22">
                  <c:v>1.255572249382888</c:v>
                </c:pt>
                <c:pt idx="23">
                  <c:v>1.3609573656739451</c:v>
                </c:pt>
                <c:pt idx="24">
                  <c:v>0.83071845856963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399472600"/>
        <c:axId val="399476912"/>
      </c:barChart>
      <c:catAx>
        <c:axId val="399472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ja-JP" sz="1200" b="0"/>
                  <a:t>（年度）</a:t>
                </a:r>
              </a:p>
            </c:rich>
          </c:tx>
          <c:layout>
            <c:manualLayout>
              <c:xMode val="edge"/>
              <c:yMode val="edge"/>
              <c:x val="0.44815967448513366"/>
              <c:y val="0.8182521629240791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ja-JP"/>
          </a:p>
        </c:txPr>
        <c:crossAx val="39947691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9476912"/>
        <c:scaling>
          <c:orientation val="minMax"/>
          <c:max val="1500"/>
          <c:min val="800"/>
        </c:scaling>
        <c:delete val="0"/>
        <c:axPos val="l"/>
        <c:numFmt formatCode="#,##0_ " sourceLinked="0"/>
        <c:majorTickMark val="in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ja-JP"/>
          </a:p>
        </c:txPr>
        <c:crossAx val="399472600"/>
        <c:crosses val="autoZero"/>
        <c:crossBetween val="between"/>
        <c:majorUnit val="100"/>
      </c:valAx>
    </c:plotArea>
    <c:legend>
      <c:legendPos val="r"/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353338934121876"/>
          <c:y val="0.20400000000000001"/>
          <c:w val="0.55109299154864522"/>
          <c:h val="0.55769855822816705"/>
        </c:manualLayout>
      </c:layout>
      <c:doughnutChart>
        <c:varyColors val="1"/>
        <c:ser>
          <c:idx val="0"/>
          <c:order val="0"/>
          <c:tx>
            <c:strRef>
              <c:f>'8.CO2-Share-1990'!$C$4</c:f>
              <c:strCache>
                <c:ptCount val="1"/>
                <c:pt idx="0">
                  <c:v>電気熱配分前（直接排出量）
[kt CO2]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strRef>
              <c:f>'8.CO2-Share-1990'!$B$5:$B$12</c:f>
              <c:strCache>
                <c:ptCount val="8"/>
                <c:pt idx="0">
                  <c:v>エネルギー転換部門</c:v>
                </c:pt>
                <c:pt idx="1">
                  <c:v>産業部門</c:v>
                </c:pt>
                <c:pt idx="2">
                  <c:v>運輸部門</c:v>
                </c:pt>
                <c:pt idx="3">
                  <c:v>業務その他部門</c:v>
                </c:pt>
                <c:pt idx="4">
                  <c:v>家庭部門</c:v>
                </c:pt>
                <c:pt idx="5">
                  <c:v>工業プロセス</c:v>
                </c:pt>
                <c:pt idx="6">
                  <c:v>廃棄物</c:v>
                </c:pt>
                <c:pt idx="7">
                  <c:v>農業・その他</c:v>
                </c:pt>
              </c:strCache>
            </c:strRef>
          </c:cat>
          <c:val>
            <c:numRef>
              <c:f>'8.CO2-Share-1990'!$C$5:$C$12</c:f>
              <c:numCache>
                <c:formatCode>#,##0_ </c:formatCode>
                <c:ptCount val="8"/>
                <c:pt idx="0">
                  <c:v>334536.01790551911</c:v>
                </c:pt>
                <c:pt idx="1">
                  <c:v>393930.60643059947</c:v>
                </c:pt>
                <c:pt idx="2">
                  <c:v>199825.62056360435</c:v>
                </c:pt>
                <c:pt idx="3">
                  <c:v>80185.5174187886</c:v>
                </c:pt>
                <c:pt idx="4">
                  <c:v>58366.144410396344</c:v>
                </c:pt>
                <c:pt idx="5">
                  <c:v>63984.058309569838</c:v>
                </c:pt>
                <c:pt idx="6">
                  <c:v>23975.835290705367</c:v>
                </c:pt>
                <c:pt idx="7">
                  <c:v>1189.8195894962346</c:v>
                </c:pt>
              </c:numCache>
            </c:numRef>
          </c:val>
        </c:ser>
        <c:ser>
          <c:idx val="1"/>
          <c:order val="1"/>
          <c:tx>
            <c:strRef>
              <c:f>'8.CO2-Share-1990'!$D$4</c:f>
              <c:strCache>
                <c:ptCount val="1"/>
                <c:pt idx="0">
                  <c:v>電気熱配分後（間接排出量）
[kt CO2]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strRef>
              <c:f>'8.CO2-Share-1990'!$B$5:$B$12</c:f>
              <c:strCache>
                <c:ptCount val="8"/>
                <c:pt idx="0">
                  <c:v>エネルギー転換部門</c:v>
                </c:pt>
                <c:pt idx="1">
                  <c:v>産業部門</c:v>
                </c:pt>
                <c:pt idx="2">
                  <c:v>運輸部門</c:v>
                </c:pt>
                <c:pt idx="3">
                  <c:v>業務その他部門</c:v>
                </c:pt>
                <c:pt idx="4">
                  <c:v>家庭部門</c:v>
                </c:pt>
                <c:pt idx="5">
                  <c:v>工業プロセス</c:v>
                </c:pt>
                <c:pt idx="6">
                  <c:v>廃棄物</c:v>
                </c:pt>
                <c:pt idx="7">
                  <c:v>農業・その他</c:v>
                </c:pt>
              </c:strCache>
            </c:strRef>
          </c:cat>
          <c:val>
            <c:numRef>
              <c:f>'8.CO2-Share-1990'!$D$5:$D$12</c:f>
              <c:numCache>
                <c:formatCode>#,##0_ </c:formatCode>
                <c:ptCount val="8"/>
                <c:pt idx="0">
                  <c:v>91103.403831120668</c:v>
                </c:pt>
                <c:pt idx="1">
                  <c:v>501893.03905101283</c:v>
                </c:pt>
                <c:pt idx="2">
                  <c:v>206236.7676406847</c:v>
                </c:pt>
                <c:pt idx="3">
                  <c:v>136997.6824407239</c:v>
                </c:pt>
                <c:pt idx="4">
                  <c:v>130613.01376536566</c:v>
                </c:pt>
                <c:pt idx="5">
                  <c:v>63984.058309569838</c:v>
                </c:pt>
                <c:pt idx="6">
                  <c:v>23975.835290705367</c:v>
                </c:pt>
                <c:pt idx="7">
                  <c:v>1189.8195894962346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353338934121876"/>
          <c:y val="0.20400000000000001"/>
          <c:w val="0.55109299154864522"/>
          <c:h val="0.55769855822816705"/>
        </c:manualLayout>
      </c:layout>
      <c:doughnutChart>
        <c:varyColors val="1"/>
        <c:ser>
          <c:idx val="0"/>
          <c:order val="0"/>
          <c:tx>
            <c:strRef>
              <c:f>'9.CO2-Share-2005'!$C$4</c:f>
              <c:strCache>
                <c:ptCount val="1"/>
                <c:pt idx="0">
                  <c:v>電気熱配分前（直接排出量）
[kt CO2]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strRef>
              <c:f>'9.CO2-Share-2005'!$B$5:$B$12</c:f>
              <c:strCache>
                <c:ptCount val="8"/>
                <c:pt idx="0">
                  <c:v>エネルギー転換部門</c:v>
                </c:pt>
                <c:pt idx="1">
                  <c:v>産業部門</c:v>
                </c:pt>
                <c:pt idx="2">
                  <c:v>運輸部門</c:v>
                </c:pt>
                <c:pt idx="3">
                  <c:v>業務その他部門</c:v>
                </c:pt>
                <c:pt idx="4">
                  <c:v>家庭部門</c:v>
                </c:pt>
                <c:pt idx="5">
                  <c:v>工業プロセス</c:v>
                </c:pt>
                <c:pt idx="6">
                  <c:v>廃棄物</c:v>
                </c:pt>
                <c:pt idx="7">
                  <c:v>農業・その他</c:v>
                </c:pt>
              </c:strCache>
            </c:strRef>
          </c:cat>
          <c:val>
            <c:numRef>
              <c:f>'9.CO2-Share-2005'!$C$5:$C$12</c:f>
              <c:numCache>
                <c:formatCode>#,##0_ </c:formatCode>
                <c:ptCount val="8"/>
                <c:pt idx="0">
                  <c:v>418468.59248854662</c:v>
                </c:pt>
                <c:pt idx="1">
                  <c:v>389602.76510177669</c:v>
                </c:pt>
                <c:pt idx="2">
                  <c:v>232272.79150001751</c:v>
                </c:pt>
                <c:pt idx="3">
                  <c:v>109061.25782915347</c:v>
                </c:pt>
                <c:pt idx="4">
                  <c:v>69613.779997560297</c:v>
                </c:pt>
                <c:pt idx="5">
                  <c:v>53954.925706370406</c:v>
                </c:pt>
                <c:pt idx="6">
                  <c:v>31592.319407167539</c:v>
                </c:pt>
                <c:pt idx="7">
                  <c:v>1372.391472121446</c:v>
                </c:pt>
              </c:numCache>
            </c:numRef>
          </c:val>
        </c:ser>
        <c:ser>
          <c:idx val="1"/>
          <c:order val="1"/>
          <c:tx>
            <c:strRef>
              <c:f>'9.CO2-Share-2005'!$D$4</c:f>
              <c:strCache>
                <c:ptCount val="1"/>
                <c:pt idx="0">
                  <c:v>電気熱配分後（間接排出量）
[kt CO2]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strRef>
              <c:f>'9.CO2-Share-2005'!$B$5:$B$12</c:f>
              <c:strCache>
                <c:ptCount val="8"/>
                <c:pt idx="0">
                  <c:v>エネルギー転換部門</c:v>
                </c:pt>
                <c:pt idx="1">
                  <c:v>産業部門</c:v>
                </c:pt>
                <c:pt idx="2">
                  <c:v>運輸部門</c:v>
                </c:pt>
                <c:pt idx="3">
                  <c:v>業務その他部門</c:v>
                </c:pt>
                <c:pt idx="4">
                  <c:v>家庭部門</c:v>
                </c:pt>
                <c:pt idx="5">
                  <c:v>工業プロセス</c:v>
                </c:pt>
                <c:pt idx="6">
                  <c:v>廃棄物</c:v>
                </c:pt>
                <c:pt idx="7">
                  <c:v>農業・その他</c:v>
                </c:pt>
              </c:strCache>
            </c:strRef>
          </c:cat>
          <c:val>
            <c:numRef>
              <c:f>'9.CO2-Share-2005'!$D$5:$D$12</c:f>
              <c:numCache>
                <c:formatCode>#,##0_ </c:formatCode>
                <c:ptCount val="8"/>
                <c:pt idx="0">
                  <c:v>103660.58877358444</c:v>
                </c:pt>
                <c:pt idx="1">
                  <c:v>456904.62841954944</c:v>
                </c:pt>
                <c:pt idx="2">
                  <c:v>239694.57441870784</c:v>
                </c:pt>
                <c:pt idx="3">
                  <c:v>238861.05376565919</c:v>
                </c:pt>
                <c:pt idx="4">
                  <c:v>179898.34153955377</c:v>
                </c:pt>
                <c:pt idx="5">
                  <c:v>53954.925706370406</c:v>
                </c:pt>
                <c:pt idx="6">
                  <c:v>31592.319407167539</c:v>
                </c:pt>
                <c:pt idx="7">
                  <c:v>1372.391472121446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353338934121876"/>
          <c:y val="0.20400000000000001"/>
          <c:w val="0.55109299154864522"/>
          <c:h val="0.55769855822816705"/>
        </c:manualLayout>
      </c:layout>
      <c:doughnutChart>
        <c:varyColors val="1"/>
        <c:ser>
          <c:idx val="0"/>
          <c:order val="0"/>
          <c:tx>
            <c:strRef>
              <c:f>'10.CO2-Share-2014'!$C$4</c:f>
              <c:strCache>
                <c:ptCount val="1"/>
                <c:pt idx="0">
                  <c:v>電気熱配分前（直接排出量）
[kt CO2]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strRef>
              <c:f>'10.CO2-Share-2014'!$B$5:$B$12</c:f>
              <c:strCache>
                <c:ptCount val="8"/>
                <c:pt idx="0">
                  <c:v>エネルギー転換部門</c:v>
                </c:pt>
                <c:pt idx="1">
                  <c:v>産業部門</c:v>
                </c:pt>
                <c:pt idx="2">
                  <c:v>運輸部門</c:v>
                </c:pt>
                <c:pt idx="3">
                  <c:v>業務その他部門</c:v>
                </c:pt>
                <c:pt idx="4">
                  <c:v>家庭部門</c:v>
                </c:pt>
                <c:pt idx="5">
                  <c:v>工業プロセス</c:v>
                </c:pt>
                <c:pt idx="6">
                  <c:v>廃棄物</c:v>
                </c:pt>
                <c:pt idx="7">
                  <c:v>農業・その他</c:v>
                </c:pt>
              </c:strCache>
            </c:strRef>
          </c:cat>
          <c:val>
            <c:numRef>
              <c:f>'10.CO2-Share-2014'!$C$5:$C$12</c:f>
              <c:numCache>
                <c:formatCode>#,##0_ </c:formatCode>
                <c:ptCount val="8"/>
                <c:pt idx="0">
                  <c:v>506651.33667662408</c:v>
                </c:pt>
                <c:pt idx="1">
                  <c:v>339586.6660209315</c:v>
                </c:pt>
                <c:pt idx="2">
                  <c:v>208034.1689764472</c:v>
                </c:pt>
                <c:pt idx="3">
                  <c:v>79534.852928007444</c:v>
                </c:pt>
                <c:pt idx="4">
                  <c:v>55497.050399312691</c:v>
                </c:pt>
                <c:pt idx="5">
                  <c:v>46116.480807767199</c:v>
                </c:pt>
                <c:pt idx="6">
                  <c:v>28813.468297067207</c:v>
                </c:pt>
                <c:pt idx="7">
                  <c:v>1256.5852101554813</c:v>
                </c:pt>
              </c:numCache>
            </c:numRef>
          </c:val>
        </c:ser>
        <c:ser>
          <c:idx val="1"/>
          <c:order val="1"/>
          <c:tx>
            <c:strRef>
              <c:f>'10.CO2-Share-2014'!$D$4</c:f>
              <c:strCache>
                <c:ptCount val="1"/>
                <c:pt idx="0">
                  <c:v>電気熱配分後（間接排出量）
[kt CO2]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strRef>
              <c:f>'10.CO2-Share-2014'!$B$5:$B$12</c:f>
              <c:strCache>
                <c:ptCount val="8"/>
                <c:pt idx="0">
                  <c:v>エネルギー転換部門</c:v>
                </c:pt>
                <c:pt idx="1">
                  <c:v>産業部門</c:v>
                </c:pt>
                <c:pt idx="2">
                  <c:v>運輸部門</c:v>
                </c:pt>
                <c:pt idx="3">
                  <c:v>業務その他部門</c:v>
                </c:pt>
                <c:pt idx="4">
                  <c:v>家庭部門</c:v>
                </c:pt>
                <c:pt idx="5">
                  <c:v>工業プロセス</c:v>
                </c:pt>
                <c:pt idx="6">
                  <c:v>廃棄物</c:v>
                </c:pt>
                <c:pt idx="7">
                  <c:v>農業・その他</c:v>
                </c:pt>
              </c:strCache>
            </c:strRef>
          </c:cat>
          <c:val>
            <c:numRef>
              <c:f>'10.CO2-Share-2014'!$D$5:$D$12</c:f>
              <c:numCache>
                <c:formatCode>#,##0_ </c:formatCode>
                <c:ptCount val="8"/>
                <c:pt idx="0">
                  <c:v>93658.296713060627</c:v>
                </c:pt>
                <c:pt idx="1">
                  <c:v>425898.98265301733</c:v>
                </c:pt>
                <c:pt idx="2">
                  <c:v>217039.08938194509</c:v>
                </c:pt>
                <c:pt idx="3">
                  <c:v>260934.80000700059</c:v>
                </c:pt>
                <c:pt idx="4">
                  <c:v>191772.90624629936</c:v>
                </c:pt>
                <c:pt idx="5">
                  <c:v>46116.480807767199</c:v>
                </c:pt>
                <c:pt idx="6">
                  <c:v>28813.468297067207</c:v>
                </c:pt>
                <c:pt idx="7">
                  <c:v>1256.5852101554813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8526759947438"/>
          <c:y val="0.24842745739138319"/>
          <c:w val="0.65125814298192641"/>
          <c:h val="0.65237858826261053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0.2022641553065779"/>
                  <c:y val="0.1115219628383456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00" baseline="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0322499335160197"/>
                      <c:h val="0.1190375432145871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7122047568311616"/>
                  <c:y val="-5.56770033433322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3594713656387664"/>
                      <c:h val="0.10279001468428781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20270086833859419"/>
                  <c:y val="-7.972793599038011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734225953033401"/>
                      <c:h val="0.1122027587961196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9.829685386243027E-2"/>
                  <c:y val="-0.1321293373570594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00" baseline="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6916299559471369E-2"/>
                      <c:h val="0.1189875935111635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12122515522564094"/>
                  <c:y val="-0.14304947564373841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 baseline="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449339207048459"/>
                      <c:h val="9.1644755859262086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'11.CH4'!$Y$5:$Y$9</c:f>
              <c:strCache>
                <c:ptCount val="5"/>
                <c:pt idx="0">
                  <c:v>農業</c:v>
                </c:pt>
                <c:pt idx="1">
                  <c:v>廃棄物</c:v>
                </c:pt>
                <c:pt idx="2">
                  <c:v>燃料の燃焼</c:v>
                </c:pt>
                <c:pt idx="3">
                  <c:v>燃料からの漏出</c:v>
                </c:pt>
                <c:pt idx="4">
                  <c:v>工業プロセス</c:v>
                </c:pt>
              </c:strCache>
            </c:strRef>
          </c:cat>
          <c:val>
            <c:numRef>
              <c:f>'11.CH4'!$AY$14:$AY$18</c:f>
              <c:numCache>
                <c:formatCode>0%</c:formatCode>
                <c:ptCount val="5"/>
                <c:pt idx="0">
                  <c:v>0.77670634854518561</c:v>
                </c:pt>
                <c:pt idx="1">
                  <c:v>0.15499089983178399</c:v>
                </c:pt>
                <c:pt idx="2">
                  <c:v>4.435871450291598E-2</c:v>
                </c:pt>
                <c:pt idx="3">
                  <c:v>2.2734761122551659E-2</c:v>
                </c:pt>
                <c:pt idx="4" formatCode="0.0%">
                  <c:v>1.2092759975627996E-3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8526759947438"/>
          <c:y val="0.24842745739138319"/>
          <c:w val="0.65125814298192641"/>
          <c:h val="0.65237858826261053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0.18324589607944042"/>
                  <c:y val="0.1221948223663410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00" baseline="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279001468428781"/>
                      <c:h val="0.15468105033126367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6975198584758408"/>
                  <c:y val="2.068125845502788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825256975036712"/>
                      <c:h val="0.12041116005873716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26143813521107218"/>
                  <c:y val="-6.504341692971200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7033773861967694"/>
                      <c:h val="9.7518470984078523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9.0954709956409738E-2"/>
                  <c:y val="-0.1296482708383919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00" baseline="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8737151248164463E-2"/>
                      <c:h val="7.6960468047220953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14318641980624716"/>
                  <c:y val="-0.11455654733883616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000" baseline="0"/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853168684310934"/>
                      <c:h val="0.14450819198261008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aseline="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'11.CH4'!$Y$5:$Y$9</c:f>
              <c:strCache>
                <c:ptCount val="5"/>
                <c:pt idx="0">
                  <c:v>農業</c:v>
                </c:pt>
                <c:pt idx="1">
                  <c:v>廃棄物</c:v>
                </c:pt>
                <c:pt idx="2">
                  <c:v>燃料の燃焼</c:v>
                </c:pt>
                <c:pt idx="3">
                  <c:v>燃料からの漏出</c:v>
                </c:pt>
                <c:pt idx="4">
                  <c:v>工業プロセス</c:v>
                </c:pt>
              </c:strCache>
            </c:strRef>
          </c:cat>
          <c:val>
            <c:numRef>
              <c:f>'11.CH4'!$AP$14:$AP$18</c:f>
              <c:numCache>
                <c:formatCode>0%</c:formatCode>
                <c:ptCount val="5"/>
                <c:pt idx="0">
                  <c:v>0.72859350596510208</c:v>
                </c:pt>
                <c:pt idx="1">
                  <c:v>0.20921721560223885</c:v>
                </c:pt>
                <c:pt idx="2">
                  <c:v>3.5731408973477145E-2</c:v>
                </c:pt>
                <c:pt idx="3">
                  <c:v>2.5076397511423057E-2</c:v>
                </c:pt>
                <c:pt idx="4" formatCode="0.0%">
                  <c:v>1.3814719477589204E-3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10653624244115"/>
          <c:y val="0.19087377293697311"/>
          <c:w val="0.69888383822947886"/>
          <c:h val="0.70622652669487485"/>
        </c:manualLayout>
      </c:layout>
      <c:doughnut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Lbls>
            <c:dLbl>
              <c:idx val="0"/>
              <c:layout>
                <c:manualLayout>
                  <c:x val="0.10122248420022413"/>
                  <c:y val="-0.2030314091533261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1135174161307375E-2"/>
                      <c:h val="0.1271671504638079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4509518791515255"/>
                  <c:y val="0.117925755969245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91059259238667"/>
                      <c:h val="0.121280469080437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13129963641284148"/>
                  <c:y val="-0.137994009027017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9138633012379384E-2"/>
                  <c:y val="-0.135306530392310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034327150590702"/>
                      <c:h val="0.15954389807234359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16093239446390795"/>
                  <c:y val="-0.14077144541954281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00"/>
                      <a:t>溶</a:t>
                    </a:r>
                    <a:r>
                      <a:rPr lang="ja-JP" altLang="en-US"/>
                      <a:t>剤等（麻酔）
</a:t>
                    </a:r>
                    <a:r>
                      <a:rPr lang="en-US" altLang="ja-JP"/>
                      <a:t>0.4%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'13.N2O'!$Y$5:$Y$8</c:f>
              <c:strCache>
                <c:ptCount val="4"/>
                <c:pt idx="0">
                  <c:v>農業</c:v>
                </c:pt>
                <c:pt idx="1">
                  <c:v>燃料の燃焼・漏出</c:v>
                </c:pt>
                <c:pt idx="2">
                  <c:v>廃棄物</c:v>
                </c:pt>
                <c:pt idx="3">
                  <c:v>工業プロセス</c:v>
                </c:pt>
              </c:strCache>
            </c:strRef>
          </c:cat>
          <c:val>
            <c:numRef>
              <c:f>'13.N2O'!$AY$13:$AY$16</c:f>
              <c:numCache>
                <c:formatCode>0%</c:formatCode>
                <c:ptCount val="4"/>
                <c:pt idx="0">
                  <c:v>0.49094956734984685</c:v>
                </c:pt>
                <c:pt idx="1">
                  <c:v>0.28943681388741904</c:v>
                </c:pt>
                <c:pt idx="2">
                  <c:v>0.15012262840096158</c:v>
                </c:pt>
                <c:pt idx="3">
                  <c:v>6.9490990361772587E-2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10653624244115"/>
          <c:y val="0.19087377293697311"/>
          <c:w val="0.69888383822947886"/>
          <c:h val="0.70622652669487485"/>
        </c:manualLayout>
      </c:layout>
      <c:doughnut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Lbls>
            <c:dLbl>
              <c:idx val="0"/>
              <c:layout>
                <c:manualLayout>
                  <c:x val="0.12577145261550124"/>
                  <c:y val="-0.145636729183686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908617562473876"/>
                      <c:h val="0.19486398637256436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9953362972684158"/>
                  <c:y val="5.022892006048900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908273716346406"/>
                      <c:h val="0.121280469080437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12247178098391893"/>
                  <c:y val="-0.1453523607562299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358997600491579"/>
                      <c:h val="9.7733743546957283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10090910691760947"/>
                  <c:y val="-0.1153122084904949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03184979021678"/>
                      <c:h val="8.5960380780217047E-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0.16093239446390795"/>
                  <c:y val="-0.14077144541954281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00"/>
                      <a:t>溶</a:t>
                    </a:r>
                    <a:r>
                      <a:rPr lang="ja-JP" altLang="en-US"/>
                      <a:t>剤等（麻酔）
</a:t>
                    </a:r>
                    <a:r>
                      <a:rPr lang="en-US" altLang="ja-JP"/>
                      <a:t>0.4%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aseline="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'13.N2O'!$Y$5:$Y$8</c:f>
              <c:strCache>
                <c:ptCount val="4"/>
                <c:pt idx="0">
                  <c:v>農業</c:v>
                </c:pt>
                <c:pt idx="1">
                  <c:v>燃料の燃焼・漏出</c:v>
                </c:pt>
                <c:pt idx="2">
                  <c:v>廃棄物</c:v>
                </c:pt>
                <c:pt idx="3">
                  <c:v>工業プロセス</c:v>
                </c:pt>
              </c:strCache>
            </c:strRef>
          </c:cat>
          <c:val>
            <c:numRef>
              <c:f>'13.N2O'!$AP$13:$AP$16</c:f>
              <c:numCache>
                <c:formatCode>0%</c:formatCode>
                <c:ptCount val="4"/>
                <c:pt idx="0">
                  <c:v>0.42359586209339051</c:v>
                </c:pt>
                <c:pt idx="1">
                  <c:v>0.29527509230709165</c:v>
                </c:pt>
                <c:pt idx="2">
                  <c:v>0.15495217976321918</c:v>
                </c:pt>
                <c:pt idx="3">
                  <c:v>0.12617686583629872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9564509988394"/>
          <c:y val="0.28680772832911322"/>
          <c:w val="0.65530154960984954"/>
          <c:h val="0.65475828737266872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-5.7157765972125171E-2"/>
                  <c:y val="-0.287280802693359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40517386191836"/>
                  <c:y val="-0.278226481101224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6960130215423111"/>
                  <c:y val="-0.21743940750100935"/>
                </c:manualLayout>
              </c:layout>
              <c:numFmt formatCode="0.0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41127521910135134"/>
                  <c:y val="-0.176095520571906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27156264300236921"/>
                  <c:y val="-6.216091308493777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32163742690058478"/>
                  <c:y val="4.5379926651143834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855089788996892E-3"/>
                  <c:y val="6.0767135492313358E-3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406466542642493"/>
                      <c:h val="0.12415838436370798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0.26007271989828684"/>
                  <c:y val="-0.10082091482178318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9001515885311274"/>
                  <c:y val="-0.20481801077628656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7269391845317053"/>
                  <c:y val="-0.247042828644471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'15.F-gas'!$Y$6:$Y$15</c:f>
              <c:strCache>
                <c:ptCount val="10"/>
                <c:pt idx="0">
                  <c:v>HCFC22製造時の副生HFC23</c:v>
                </c:pt>
                <c:pt idx="1">
                  <c:v>HFC製造時の漏出</c:v>
                </c:pt>
                <c:pt idx="2">
                  <c:v>マグネシウム等鋳造</c:v>
                </c:pt>
                <c:pt idx="3">
                  <c:v>半導体製造</c:v>
                </c:pt>
                <c:pt idx="4">
                  <c:v>液晶製造</c:v>
                </c:pt>
                <c:pt idx="5">
                  <c:v>冷蔵庫及びエアーコンディショナー</c:v>
                </c:pt>
                <c:pt idx="6">
                  <c:v>発泡剤・断熱材</c:v>
                </c:pt>
                <c:pt idx="7">
                  <c:v>消火剤</c:v>
                </c:pt>
                <c:pt idx="8">
                  <c:v>エアゾール・MDI</c:v>
                </c:pt>
                <c:pt idx="9">
                  <c:v>溶剤</c:v>
                </c:pt>
              </c:strCache>
            </c:strRef>
          </c:cat>
          <c:val>
            <c:numRef>
              <c:f>'15.F-gas'!$AY$6:$AY$15</c:f>
              <c:numCache>
                <c:formatCode>#,##0.00_ </c:formatCode>
                <c:ptCount val="10"/>
                <c:pt idx="0" formatCode="#,##0_ ">
                  <c:v>23.68</c:v>
                </c:pt>
                <c:pt idx="1">
                  <c:v>100.56677027291053</c:v>
                </c:pt>
                <c:pt idx="2" formatCode="#,##0.0_ ">
                  <c:v>1.2869999999999999</c:v>
                </c:pt>
                <c:pt idx="3">
                  <c:v>112.89397430008577</c:v>
                </c:pt>
                <c:pt idx="4">
                  <c:v>2.2596847199999996</c:v>
                </c:pt>
                <c:pt idx="5" formatCode="#,##0_ ">
                  <c:v>32555.825149318876</c:v>
                </c:pt>
                <c:pt idx="6" formatCode="#,##0_ ">
                  <c:v>2372.9536916666666</c:v>
                </c:pt>
                <c:pt idx="7">
                  <c:v>9.0575040336000008</c:v>
                </c:pt>
                <c:pt idx="8">
                  <c:v>503.41780999999997</c:v>
                </c:pt>
                <c:pt idx="9" formatCode="#,##0_ ">
                  <c:v>103.00186801355932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9564509988394"/>
          <c:y val="0.28680772832911322"/>
          <c:w val="0.65530154960984954"/>
          <c:h val="0.65475828737266872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6.3386137752026325E-2"/>
                  <c:y val="-0.1908588999266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461393077302763"/>
                  <c:y val="-0.1516727918933475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2063307495945644"/>
                  <c:y val="0.1982696171498064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6498332711360442"/>
                  <c:y val="6.4959274558046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6548244878909743E-2"/>
                  <c:y val="-0.24897824575722297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8215561298901684E-2"/>
                  <c:y val="-0.15951656183790036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8969948059861814E-3"/>
                  <c:y val="1.4916449377314754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406466542642493"/>
                      <c:h val="0.12415838436370798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0.26007271989828684"/>
                  <c:y val="-0.10082091482178318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9001515885311274"/>
                  <c:y val="-0.20481801077628656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7269391845317053"/>
                  <c:y val="-0.247042828644471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'15.F-gas'!$Y$17:$Y$22</c:f>
              <c:strCache>
                <c:ptCount val="6"/>
                <c:pt idx="0">
                  <c:v>PFCs製造時の漏出</c:v>
                </c:pt>
                <c:pt idx="1">
                  <c:v>アルミニウム精錬</c:v>
                </c:pt>
                <c:pt idx="2">
                  <c:v>半導体製造</c:v>
                </c:pt>
                <c:pt idx="3">
                  <c:v>液晶製造</c:v>
                </c:pt>
                <c:pt idx="4">
                  <c:v>溶剤</c:v>
                </c:pt>
                <c:pt idx="5">
                  <c:v>その他</c:v>
                </c:pt>
              </c:strCache>
            </c:strRef>
          </c:cat>
          <c:val>
            <c:numRef>
              <c:f>'15.F-gas'!$AY$17:$AY$22</c:f>
              <c:numCache>
                <c:formatCode>#,##0_ </c:formatCode>
                <c:ptCount val="6"/>
                <c:pt idx="0">
                  <c:v>107.37299999999999</c:v>
                </c:pt>
                <c:pt idx="1">
                  <c:v>1.9119775175423999</c:v>
                </c:pt>
                <c:pt idx="2">
                  <c:v>1616.8578402526311</c:v>
                </c:pt>
                <c:pt idx="3" formatCode="#,##0.00_ ">
                  <c:v>89.7360418791</c:v>
                </c:pt>
                <c:pt idx="4">
                  <c:v>1536.5451744</c:v>
                </c:pt>
                <c:pt idx="5" formatCode="#,##0.00_ ">
                  <c:v>9.0012734043159206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9564509988394"/>
          <c:y val="0.28680772832911322"/>
          <c:w val="0.65530154960984954"/>
          <c:h val="0.65475828737266872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0.23118935897968682"/>
                  <c:y val="5.52233483470420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6308521260848771"/>
                  <c:y val="-0.142633480129399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5610230132521415E-2"/>
                  <c:y val="-0.16548280871198806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5254695586708747"/>
                  <c:y val="-1.330783594041124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21864099076115601"/>
                  <c:y val="2.5221540235502906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9395275660549122E-2"/>
                  <c:y val="-0.22881980445144634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8969948059861814E-3"/>
                  <c:y val="1.4916449377314754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406466542642493"/>
                      <c:h val="0.12415838436370798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0.26007271989828684"/>
                  <c:y val="-0.10082091482178318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9001515885311274"/>
                  <c:y val="-0.20481801077628656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7269391845317053"/>
                  <c:y val="-0.247042828644471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'15.F-gas'!$Y$31:$Y$33</c:f>
              <c:strCache>
                <c:ptCount val="3"/>
                <c:pt idx="0">
                  <c:v>NF3 製造時の漏出</c:v>
                </c:pt>
                <c:pt idx="1">
                  <c:v>半導体製造</c:v>
                </c:pt>
                <c:pt idx="2">
                  <c:v>液晶製造</c:v>
                </c:pt>
              </c:strCache>
            </c:strRef>
          </c:cat>
          <c:val>
            <c:numRef>
              <c:f>'15.F-gas'!$AY$31:$AY$33</c:f>
              <c:numCache>
                <c:formatCode>#,##0_ </c:formatCode>
                <c:ptCount val="3"/>
                <c:pt idx="0">
                  <c:v>672.52</c:v>
                </c:pt>
                <c:pt idx="1">
                  <c:v>132.00954704762998</c:v>
                </c:pt>
                <c:pt idx="2">
                  <c:v>26.188911522000001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51621923946541"/>
          <c:y val="0.16372937261959242"/>
          <c:w val="0.65122373516100163"/>
          <c:h val="0.69970551176144768"/>
        </c:manualLayout>
      </c:layout>
      <c:lineChart>
        <c:grouping val="standard"/>
        <c:varyColors val="0"/>
        <c:ser>
          <c:idx val="0"/>
          <c:order val="0"/>
          <c:tx>
            <c:v>非エネルギー起源CO2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'1.Total'!$AA$4:$AY$4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'1.Total'!$AA$7:$AY$7</c:f>
              <c:numCache>
                <c:formatCode>#,##0.0_ </c:formatCode>
                <c:ptCount val="25"/>
                <c:pt idx="0">
                  <c:v>89.149713189771447</c:v>
                </c:pt>
                <c:pt idx="1">
                  <c:v>90.433041745576631</c:v>
                </c:pt>
                <c:pt idx="2">
                  <c:v>92.152503689279101</c:v>
                </c:pt>
                <c:pt idx="3">
                  <c:v>89.885589247888205</c:v>
                </c:pt>
                <c:pt idx="4">
                  <c:v>94.74631845124992</c:v>
                </c:pt>
                <c:pt idx="5">
                  <c:v>95.842479914079661</c:v>
                </c:pt>
                <c:pt idx="6">
                  <c:v>96.889953052123971</c:v>
                </c:pt>
                <c:pt idx="7">
                  <c:v>95.88629918431036</c:v>
                </c:pt>
                <c:pt idx="8">
                  <c:v>90.144623687588648</c:v>
                </c:pt>
                <c:pt idx="9">
                  <c:v>90.246229238620543</c:v>
                </c:pt>
                <c:pt idx="10">
                  <c:v>92.207123233856606</c:v>
                </c:pt>
                <c:pt idx="11">
                  <c:v>90.386419019160186</c:v>
                </c:pt>
                <c:pt idx="12">
                  <c:v>87.891003941903207</c:v>
                </c:pt>
                <c:pt idx="13">
                  <c:v>87.838180289077954</c:v>
                </c:pt>
                <c:pt idx="14">
                  <c:v>86.817796557531977</c:v>
                </c:pt>
                <c:pt idx="15">
                  <c:v>86.91963658565939</c:v>
                </c:pt>
                <c:pt idx="16">
                  <c:v>85.257503724245794</c:v>
                </c:pt>
                <c:pt idx="17">
                  <c:v>85.199479202348655</c:v>
                </c:pt>
                <c:pt idx="18">
                  <c:v>82.207309343481697</c:v>
                </c:pt>
                <c:pt idx="19">
                  <c:v>72.612634261279808</c:v>
                </c:pt>
                <c:pt idx="20">
                  <c:v>74.211893435621377</c:v>
                </c:pt>
                <c:pt idx="21">
                  <c:v>73.500576535572122</c:v>
                </c:pt>
                <c:pt idx="22">
                  <c:v>75.440476019831323</c:v>
                </c:pt>
                <c:pt idx="23">
                  <c:v>76.473369590841301</c:v>
                </c:pt>
                <c:pt idx="24">
                  <c:v>76.186534314989885</c:v>
                </c:pt>
              </c:numCache>
            </c:numRef>
          </c:val>
          <c:smooth val="0"/>
        </c:ser>
        <c:ser>
          <c:idx val="1"/>
          <c:order val="1"/>
          <c:tx>
            <c:v>CH4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'1.Total'!$AA$4:$AY$4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'1.Total'!$AA$8:$AY$8</c:f>
              <c:numCache>
                <c:formatCode>#,##0.0_ </c:formatCode>
                <c:ptCount val="25"/>
                <c:pt idx="0">
                  <c:v>48.582354583789012</c:v>
                </c:pt>
                <c:pt idx="1">
                  <c:v>46.856510303910795</c:v>
                </c:pt>
                <c:pt idx="2">
                  <c:v>48.08326418544636</c:v>
                </c:pt>
                <c:pt idx="3">
                  <c:v>42.802567677922418</c:v>
                </c:pt>
                <c:pt idx="4">
                  <c:v>47.890253935422876</c:v>
                </c:pt>
                <c:pt idx="5">
                  <c:v>45.806836124650637</c:v>
                </c:pt>
                <c:pt idx="6">
                  <c:v>44.503172251820331</c:v>
                </c:pt>
                <c:pt idx="7">
                  <c:v>43.678962038508551</c:v>
                </c:pt>
                <c:pt idx="8">
                  <c:v>41.36622967163698</c:v>
                </c:pt>
                <c:pt idx="9">
                  <c:v>41.431087402274493</c:v>
                </c:pt>
                <c:pt idx="10">
                  <c:v>41.474303551752278</c:v>
                </c:pt>
                <c:pt idx="11">
                  <c:v>40.248044984068308</c:v>
                </c:pt>
                <c:pt idx="12">
                  <c:v>39.471600868531809</c:v>
                </c:pt>
                <c:pt idx="13">
                  <c:v>37.561296261055254</c:v>
                </c:pt>
                <c:pt idx="14">
                  <c:v>39.00021123464856</c:v>
                </c:pt>
                <c:pt idx="15">
                  <c:v>38.938219840702267</c:v>
                </c:pt>
                <c:pt idx="16">
                  <c:v>38.194759115580887</c:v>
                </c:pt>
                <c:pt idx="17">
                  <c:v>38.451218834026683</c:v>
                </c:pt>
                <c:pt idx="18">
                  <c:v>38.239045279127453</c:v>
                </c:pt>
                <c:pt idx="19">
                  <c:v>37.169966203837909</c:v>
                </c:pt>
                <c:pt idx="20">
                  <c:v>38.272255455535522</c:v>
                </c:pt>
                <c:pt idx="21">
                  <c:v>37.281696129877609</c:v>
                </c:pt>
                <c:pt idx="22">
                  <c:v>36.452817164477167</c:v>
                </c:pt>
                <c:pt idx="23">
                  <c:v>36.065687003181147</c:v>
                </c:pt>
                <c:pt idx="24">
                  <c:v>35.481865461545922</c:v>
                </c:pt>
              </c:numCache>
            </c:numRef>
          </c:val>
          <c:smooth val="0"/>
        </c:ser>
        <c:ser>
          <c:idx val="2"/>
          <c:order val="2"/>
          <c:tx>
            <c:v>N2O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'1.Total'!$AA$4:$AY$4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'1.Total'!$AA$9:$AY$9</c:f>
              <c:numCache>
                <c:formatCode>#,##0.0_ </c:formatCode>
                <c:ptCount val="25"/>
                <c:pt idx="0">
                  <c:v>30.812405818412131</c:v>
                </c:pt>
                <c:pt idx="1">
                  <c:v>30.511376865631352</c:v>
                </c:pt>
                <c:pt idx="2">
                  <c:v>30.649101787924145</c:v>
                </c:pt>
                <c:pt idx="3">
                  <c:v>30.541591769865846</c:v>
                </c:pt>
                <c:pt idx="4">
                  <c:v>31.848679456001232</c:v>
                </c:pt>
                <c:pt idx="5">
                  <c:v>32.150303481632982</c:v>
                </c:pt>
                <c:pt idx="6">
                  <c:v>33.269565247129286</c:v>
                </c:pt>
                <c:pt idx="7">
                  <c:v>34.066595861420517</c:v>
                </c:pt>
                <c:pt idx="8">
                  <c:v>32.509135617347702</c:v>
                </c:pt>
                <c:pt idx="9">
                  <c:v>26.427525557282454</c:v>
                </c:pt>
                <c:pt idx="10">
                  <c:v>28.999206758503163</c:v>
                </c:pt>
                <c:pt idx="11">
                  <c:v>25.481026457816895</c:v>
                </c:pt>
                <c:pt idx="12">
                  <c:v>25.017412669964127</c:v>
                </c:pt>
                <c:pt idx="13">
                  <c:v>24.862266064381885</c:v>
                </c:pt>
                <c:pt idx="14">
                  <c:v>24.895576132662818</c:v>
                </c:pt>
                <c:pt idx="15">
                  <c:v>24.516807310025079</c:v>
                </c:pt>
                <c:pt idx="16">
                  <c:v>24.541273520451572</c:v>
                </c:pt>
                <c:pt idx="17">
                  <c:v>23.977174894832761</c:v>
                </c:pt>
                <c:pt idx="18">
                  <c:v>23.095118103386774</c:v>
                </c:pt>
                <c:pt idx="19">
                  <c:v>22.63013531943313</c:v>
                </c:pt>
                <c:pt idx="20">
                  <c:v>22.312315567728767</c:v>
                </c:pt>
                <c:pt idx="21">
                  <c:v>21.835785656861006</c:v>
                </c:pt>
                <c:pt idx="22">
                  <c:v>21.425966607909881</c:v>
                </c:pt>
                <c:pt idx="23">
                  <c:v>21.47790381617688</c:v>
                </c:pt>
                <c:pt idx="24">
                  <c:v>20.848329884267457</c:v>
                </c:pt>
              </c:numCache>
            </c:numRef>
          </c:val>
          <c:smooth val="0"/>
        </c:ser>
        <c:ser>
          <c:idx val="3"/>
          <c:order val="3"/>
          <c:tx>
            <c:v>HFCs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'1.Total'!$AA$4:$AY$4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'1.Total'!$AA$10:$AY$10</c:f>
              <c:numCache>
                <c:formatCode>#,##0.0_ </c:formatCode>
                <c:ptCount val="25"/>
                <c:pt idx="0">
                  <c:v>15.9323098610065</c:v>
                </c:pt>
                <c:pt idx="1">
                  <c:v>17.349612944863189</c:v>
                </c:pt>
                <c:pt idx="2">
                  <c:v>17.76722403564693</c:v>
                </c:pt>
                <c:pt idx="3">
                  <c:v>18.129158284890007</c:v>
                </c:pt>
                <c:pt idx="4">
                  <c:v>21.051895213035113</c:v>
                </c:pt>
                <c:pt idx="5">
                  <c:v>25.213125254391045</c:v>
                </c:pt>
                <c:pt idx="6">
                  <c:v>24.597864156849216</c:v>
                </c:pt>
                <c:pt idx="7">
                  <c:v>24.436526451397135</c:v>
                </c:pt>
                <c:pt idx="8">
                  <c:v>23.741879420183373</c:v>
                </c:pt>
                <c:pt idx="9">
                  <c:v>24.368058543524491</c:v>
                </c:pt>
                <c:pt idx="10">
                  <c:v>22.851863687079661</c:v>
                </c:pt>
                <c:pt idx="11">
                  <c:v>19.462338367101939</c:v>
                </c:pt>
                <c:pt idx="12">
                  <c:v>16.236285834572243</c:v>
                </c:pt>
                <c:pt idx="13">
                  <c:v>16.228322231453742</c:v>
                </c:pt>
                <c:pt idx="14">
                  <c:v>12.420810787123923</c:v>
                </c:pt>
                <c:pt idx="15">
                  <c:v>12.781737507538269</c:v>
                </c:pt>
                <c:pt idx="16">
                  <c:v>14.626957148276901</c:v>
                </c:pt>
                <c:pt idx="17">
                  <c:v>16.707068277920666</c:v>
                </c:pt>
                <c:pt idx="18">
                  <c:v>19.284821797595242</c:v>
                </c:pt>
                <c:pt idx="19">
                  <c:v>20.937109292722468</c:v>
                </c:pt>
                <c:pt idx="20">
                  <c:v>23.304969084226251</c:v>
                </c:pt>
                <c:pt idx="21">
                  <c:v>26.071198284437727</c:v>
                </c:pt>
                <c:pt idx="22">
                  <c:v>29.348386618666755</c:v>
                </c:pt>
                <c:pt idx="23">
                  <c:v>32.087655774417975</c:v>
                </c:pt>
                <c:pt idx="24">
                  <c:v>35.784943452325692</c:v>
                </c:pt>
              </c:numCache>
            </c:numRef>
          </c:val>
          <c:smooth val="0"/>
        </c:ser>
        <c:ser>
          <c:idx val="4"/>
          <c:order val="4"/>
          <c:tx>
            <c:v>PFCs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'1.Total'!$AA$4:$AY$4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'1.Total'!$AA$11:$AY$11</c:f>
              <c:numCache>
                <c:formatCode>#,##0.0_ </c:formatCode>
                <c:ptCount val="25"/>
                <c:pt idx="0">
                  <c:v>6.5392993330603124</c:v>
                </c:pt>
                <c:pt idx="1">
                  <c:v>7.5069220881606293</c:v>
                </c:pt>
                <c:pt idx="2">
                  <c:v>7.6172931076973525</c:v>
                </c:pt>
                <c:pt idx="3">
                  <c:v>10.942797023893531</c:v>
                </c:pt>
                <c:pt idx="4">
                  <c:v>13.443461837094947</c:v>
                </c:pt>
                <c:pt idx="5">
                  <c:v>17.609918599177117</c:v>
                </c:pt>
                <c:pt idx="6">
                  <c:v>18.258177043160494</c:v>
                </c:pt>
                <c:pt idx="7">
                  <c:v>19.984282883097684</c:v>
                </c:pt>
                <c:pt idx="8">
                  <c:v>16.568476128945992</c:v>
                </c:pt>
                <c:pt idx="9">
                  <c:v>13.118064707488832</c:v>
                </c:pt>
                <c:pt idx="10">
                  <c:v>11.873109881357884</c:v>
                </c:pt>
                <c:pt idx="11">
                  <c:v>9.8784684342627678</c:v>
                </c:pt>
                <c:pt idx="12">
                  <c:v>9.1994397103048353</c:v>
                </c:pt>
                <c:pt idx="13">
                  <c:v>8.8542056268787857</c:v>
                </c:pt>
                <c:pt idx="14">
                  <c:v>9.216640483583598</c:v>
                </c:pt>
                <c:pt idx="15">
                  <c:v>8.6233516588427417</c:v>
                </c:pt>
                <c:pt idx="16">
                  <c:v>8.9987757459274516</c:v>
                </c:pt>
                <c:pt idx="17">
                  <c:v>7.9168495857216747</c:v>
                </c:pt>
                <c:pt idx="18">
                  <c:v>5.7434047787878875</c:v>
                </c:pt>
                <c:pt idx="19">
                  <c:v>4.0468721450282388</c:v>
                </c:pt>
                <c:pt idx="20">
                  <c:v>4.2495437036642674</c:v>
                </c:pt>
                <c:pt idx="21">
                  <c:v>3.7554464923644928</c:v>
                </c:pt>
                <c:pt idx="22">
                  <c:v>3.4363283067771979</c:v>
                </c:pt>
                <c:pt idx="23">
                  <c:v>3.2800593072681292</c:v>
                </c:pt>
                <c:pt idx="24">
                  <c:v>3.3614253074535889</c:v>
                </c:pt>
              </c:numCache>
            </c:numRef>
          </c:val>
          <c:smooth val="0"/>
        </c:ser>
        <c:ser>
          <c:idx val="5"/>
          <c:order val="5"/>
          <c:tx>
            <c:v>SF6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'1.Total'!$AA$4:$AY$4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'1.Total'!$AA$12:$AY$12</c:f>
              <c:numCache>
                <c:formatCode>#,##0.0_ </c:formatCode>
                <c:ptCount val="25"/>
                <c:pt idx="0">
                  <c:v>12.850069876123966</c:v>
                </c:pt>
                <c:pt idx="1">
                  <c:v>14.206042348977288</c:v>
                </c:pt>
                <c:pt idx="2">
                  <c:v>15.635824676234234</c:v>
                </c:pt>
                <c:pt idx="3">
                  <c:v>15.701970570462503</c:v>
                </c:pt>
                <c:pt idx="4">
                  <c:v>15.019955788766001</c:v>
                </c:pt>
                <c:pt idx="5">
                  <c:v>16.447524694550538</c:v>
                </c:pt>
                <c:pt idx="6">
                  <c:v>17.022187764473411</c:v>
                </c:pt>
                <c:pt idx="7">
                  <c:v>14.510540478356033</c:v>
                </c:pt>
                <c:pt idx="8">
                  <c:v>13.224101247799888</c:v>
                </c:pt>
                <c:pt idx="9">
                  <c:v>9.1766166900014632</c:v>
                </c:pt>
                <c:pt idx="10">
                  <c:v>7.0313589307549007</c:v>
                </c:pt>
                <c:pt idx="11">
                  <c:v>6.0660167800018465</c:v>
                </c:pt>
                <c:pt idx="12">
                  <c:v>5.7354807991064209</c:v>
                </c:pt>
                <c:pt idx="13">
                  <c:v>5.4063108216924833</c:v>
                </c:pt>
                <c:pt idx="14">
                  <c:v>5.2587023289238077</c:v>
                </c:pt>
                <c:pt idx="15">
                  <c:v>5.0530064154062853</c:v>
                </c:pt>
                <c:pt idx="16">
                  <c:v>5.2289023176758471</c:v>
                </c:pt>
                <c:pt idx="17">
                  <c:v>4.733451609827128</c:v>
                </c:pt>
                <c:pt idx="18">
                  <c:v>4.1771687224711584</c:v>
                </c:pt>
                <c:pt idx="19">
                  <c:v>2.4466334261602305</c:v>
                </c:pt>
                <c:pt idx="20">
                  <c:v>2.4238716471637818</c:v>
                </c:pt>
                <c:pt idx="21">
                  <c:v>2.247642725314186</c:v>
                </c:pt>
                <c:pt idx="22">
                  <c:v>2.2345432822934996</c:v>
                </c:pt>
                <c:pt idx="23">
                  <c:v>2.1018130508240449</c:v>
                </c:pt>
                <c:pt idx="24">
                  <c:v>2.0644132446339114</c:v>
                </c:pt>
              </c:numCache>
            </c:numRef>
          </c:val>
          <c:smooth val="0"/>
        </c:ser>
        <c:ser>
          <c:idx val="6"/>
          <c:order val="6"/>
          <c:tx>
            <c:v>NF3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'1.Total'!$AA$4:$AY$4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'1.Total'!$AA$13:$AY$13</c:f>
              <c:numCache>
                <c:formatCode>#,##0.0_ </c:formatCode>
                <c:ptCount val="25"/>
                <c:pt idx="0">
                  <c:v>3.2888772785813876E-2</c:v>
                </c:pt>
                <c:pt idx="1">
                  <c:v>3.2888772785813876E-2</c:v>
                </c:pt>
                <c:pt idx="2">
                  <c:v>3.2888772785813876E-2</c:v>
                </c:pt>
                <c:pt idx="3">
                  <c:v>4.3851697047751832E-2</c:v>
                </c:pt>
                <c:pt idx="4">
                  <c:v>7.6740469833565708E-2</c:v>
                </c:pt>
                <c:pt idx="5">
                  <c:v>0.20281409884585214</c:v>
                </c:pt>
                <c:pt idx="6">
                  <c:v>0.19427413105106325</c:v>
                </c:pt>
                <c:pt idx="7">
                  <c:v>0.17277935042516238</c:v>
                </c:pt>
                <c:pt idx="8">
                  <c:v>0.17265466808746663</c:v>
                </c:pt>
                <c:pt idx="9">
                  <c:v>0.28258917107369835</c:v>
                </c:pt>
                <c:pt idx="10">
                  <c:v>0.18601261607893385</c:v>
                </c:pt>
                <c:pt idx="11">
                  <c:v>0.1950529104876621</c:v>
                </c:pt>
                <c:pt idx="12">
                  <c:v>0.27172283306236583</c:v>
                </c:pt>
                <c:pt idx="13">
                  <c:v>0.29913627155908129</c:v>
                </c:pt>
                <c:pt idx="14">
                  <c:v>0.36735833940564011</c:v>
                </c:pt>
                <c:pt idx="15">
                  <c:v>1.2498727115608002</c:v>
                </c:pt>
                <c:pt idx="16">
                  <c:v>1.0934337439505402</c:v>
                </c:pt>
                <c:pt idx="17">
                  <c:v>1.2101174562836103</c:v>
                </c:pt>
                <c:pt idx="18">
                  <c:v>1.1731596538669968</c:v>
                </c:pt>
                <c:pt idx="19">
                  <c:v>1.1666753975192692</c:v>
                </c:pt>
                <c:pt idx="20">
                  <c:v>1.3694614715489335</c:v>
                </c:pt>
                <c:pt idx="21">
                  <c:v>1.5612999689066398</c:v>
                </c:pt>
                <c:pt idx="22">
                  <c:v>1.255572249382888</c:v>
                </c:pt>
                <c:pt idx="23">
                  <c:v>1.3609573656739451</c:v>
                </c:pt>
                <c:pt idx="24">
                  <c:v>0.83071845856963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472208"/>
        <c:axId val="399474560"/>
      </c:lineChart>
      <c:catAx>
        <c:axId val="39947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9474560"/>
        <c:crosses val="autoZero"/>
        <c:auto val="1"/>
        <c:lblAlgn val="ctr"/>
        <c:lblOffset val="100"/>
        <c:noMultiLvlLbl val="0"/>
      </c:catAx>
      <c:valAx>
        <c:axId val="3994745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947220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438990199385728"/>
          <c:y val="0.16154035153548221"/>
          <c:w val="0.20231464582744568"/>
          <c:h val="0.696111036550218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9564509988394"/>
          <c:y val="0.28680772832911322"/>
          <c:w val="0.65530154960984954"/>
          <c:h val="0.65475828737266872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3.4520273613738904E-2"/>
                  <c:y val="-0.2843150213706254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066802503274634"/>
                  <c:y val="-0.24856785751484228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20560360937272584"/>
                  <c:y val="-0.16423200498079665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8579933051957523"/>
                  <c:y val="-7.6990298562883308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32163742690058478"/>
                  <c:y val="4.5379926651143834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2607260028585828E-2"/>
                  <c:y val="6.0767121393409005E-3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406466542642493"/>
                      <c:h val="0.12415838436370798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0.15799272303885897"/>
                  <c:y val="-0.1067527065332788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1312391209430942"/>
                  <c:y val="-0.16329577029298611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7269391845317053"/>
                  <c:y val="-0.24704282864447141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'15.F-gas'!$Y$6:$Y$15</c:f>
              <c:strCache>
                <c:ptCount val="10"/>
                <c:pt idx="0">
                  <c:v>HCFC22製造時の副生HFC23</c:v>
                </c:pt>
                <c:pt idx="1">
                  <c:v>HFC製造時の漏出</c:v>
                </c:pt>
                <c:pt idx="2">
                  <c:v>マグネシウム等鋳造</c:v>
                </c:pt>
                <c:pt idx="3">
                  <c:v>半導体製造</c:v>
                </c:pt>
                <c:pt idx="4">
                  <c:v>液晶製造</c:v>
                </c:pt>
                <c:pt idx="5">
                  <c:v>冷蔵庫及びエアーコンディショナー</c:v>
                </c:pt>
                <c:pt idx="6">
                  <c:v>発泡剤・断熱材</c:v>
                </c:pt>
                <c:pt idx="7">
                  <c:v>消火剤</c:v>
                </c:pt>
                <c:pt idx="8">
                  <c:v>エアゾール・MDI</c:v>
                </c:pt>
                <c:pt idx="9">
                  <c:v>溶剤</c:v>
                </c:pt>
              </c:strCache>
            </c:strRef>
          </c:cat>
          <c:val>
            <c:numRef>
              <c:f>'15.F-gas'!$AP$6:$AP$15</c:f>
              <c:numCache>
                <c:formatCode>#,##0_ </c:formatCode>
                <c:ptCount val="10"/>
                <c:pt idx="0">
                  <c:v>586.08000000000004</c:v>
                </c:pt>
                <c:pt idx="1">
                  <c:v>449.37063436191647</c:v>
                </c:pt>
                <c:pt idx="2">
                  <c:v>0</c:v>
                </c:pt>
                <c:pt idx="3">
                  <c:v>223.97577971716925</c:v>
                </c:pt>
                <c:pt idx="4">
                  <c:v>2.9782187999999992</c:v>
                </c:pt>
                <c:pt idx="5">
                  <c:v>8875.7761397415397</c:v>
                </c:pt>
                <c:pt idx="6">
                  <c:v>937.48331743758206</c:v>
                </c:pt>
                <c:pt idx="7">
                  <c:v>7.3389434565333334</c:v>
                </c:pt>
                <c:pt idx="8">
                  <c:v>1695.1602550000002</c:v>
                </c:pt>
                <c:pt idx="9">
                  <c:v>3.574219023529412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9564509988394"/>
          <c:y val="0.28680772832911322"/>
          <c:w val="0.65530154960984954"/>
          <c:h val="0.65475828737266872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6.3386137752026325E-2"/>
                  <c:y val="-0.1908588999266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461393077302763"/>
                  <c:y val="-0.1516727918933475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1817495442925328"/>
                  <c:y val="3.831548633357526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ja-JP" altLang="en-US" baseline="0"/>
                      <a:t>半導体製造
</a:t>
                    </a:r>
                    <a:r>
                      <a:rPr lang="en-US" altLang="ja-JP" baseline="0"/>
                      <a:t>53%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7680658453070974"/>
                  <c:y val="8.57940288034664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5415629416266283E-2"/>
                  <c:y val="-0.19242699119762594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8215561298901684E-2"/>
                  <c:y val="-0.15951656183790036"/>
                </c:manualLayout>
              </c:layout>
              <c:numFmt formatCode="0.0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8969948059861814E-3"/>
                  <c:y val="1.4916449377314754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406466542642493"/>
                      <c:h val="0.12415838436370798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0.26007271989828684"/>
                  <c:y val="-0.10082091482178318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9001515885311274"/>
                  <c:y val="-0.20481801077628656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7269391845317053"/>
                  <c:y val="-0.247042828644471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'15.F-gas'!$Y$17:$Y$22</c:f>
              <c:strCache>
                <c:ptCount val="6"/>
                <c:pt idx="0">
                  <c:v>PFCs製造時の漏出</c:v>
                </c:pt>
                <c:pt idx="1">
                  <c:v>アルミニウム精錬</c:v>
                </c:pt>
                <c:pt idx="2">
                  <c:v>半導体製造</c:v>
                </c:pt>
                <c:pt idx="3">
                  <c:v>液晶製造</c:v>
                </c:pt>
                <c:pt idx="4">
                  <c:v>溶剤</c:v>
                </c:pt>
                <c:pt idx="5">
                  <c:v>その他</c:v>
                </c:pt>
              </c:strCache>
            </c:strRef>
          </c:cat>
          <c:val>
            <c:numRef>
              <c:f>'15.F-gas'!$AP$17:$AP$22</c:f>
              <c:numCache>
                <c:formatCode>#,##0_ </c:formatCode>
                <c:ptCount val="6"/>
                <c:pt idx="0">
                  <c:v>1040.597</c:v>
                </c:pt>
                <c:pt idx="1">
                  <c:v>21.757894067745006</c:v>
                </c:pt>
                <c:pt idx="2">
                  <c:v>4594.1136966449412</c:v>
                </c:pt>
                <c:pt idx="3">
                  <c:v>152.02520950049998</c:v>
                </c:pt>
                <c:pt idx="4">
                  <c:v>2814.5689959275555</c:v>
                </c:pt>
                <c:pt idx="5" formatCode="#,##0.00_ ">
                  <c:v>0.28886270200039665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9564509988394"/>
          <c:y val="0.28680772832911322"/>
          <c:w val="0.65530154960984954"/>
          <c:h val="0.65475828737266872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4.5651275329235852E-2"/>
                  <c:y val="-0.16407138924895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4732082178160663"/>
                  <c:y val="-0.13381441448240045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6792610742966091"/>
                  <c:y val="-8.7463618345517344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8380278805459921"/>
                  <c:y val="-4.21906495954807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29953366439770707"/>
                  <c:y val="1.8791091230109025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6392249156080094E-2"/>
                  <c:y val="-0.24285543871605675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8969948059861814E-3"/>
                  <c:y val="1.4916449377314754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406466542642493"/>
                      <c:h val="0.12415838436370798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0.26007271989828684"/>
                  <c:y val="-0.10082091482178318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9001515885311274"/>
                  <c:y val="-0.20481801077628656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7269391845317053"/>
                  <c:y val="-0.247042828644471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'15.F-gas'!$Y$24:$Y$29</c:f>
              <c:strCache>
                <c:ptCount val="6"/>
                <c:pt idx="0">
                  <c:v>SF6 製造時の漏出</c:v>
                </c:pt>
                <c:pt idx="1">
                  <c:v>マグネシウム等鋳造</c:v>
                </c:pt>
                <c:pt idx="2">
                  <c:v>半導体製造</c:v>
                </c:pt>
                <c:pt idx="3">
                  <c:v>液晶製造</c:v>
                </c:pt>
                <c:pt idx="4">
                  <c:v>電気絶縁ガス使用機器</c:v>
                </c:pt>
                <c:pt idx="5">
                  <c:v>粒子加速器等</c:v>
                </c:pt>
              </c:strCache>
            </c:strRef>
          </c:cat>
          <c:val>
            <c:numRef>
              <c:f>'15.F-gas'!$AY$24:$AY$29</c:f>
              <c:numCache>
                <c:formatCode>#,##0_ </c:formatCode>
                <c:ptCount val="6"/>
                <c:pt idx="0">
                  <c:v>61.559999999999995</c:v>
                </c:pt>
                <c:pt idx="1">
                  <c:v>182.4</c:v>
                </c:pt>
                <c:pt idx="2">
                  <c:v>174.75512481269479</c:v>
                </c:pt>
                <c:pt idx="3">
                  <c:v>191.07050255999999</c:v>
                </c:pt>
                <c:pt idx="4">
                  <c:v>601.70535564853549</c:v>
                </c:pt>
                <c:pt idx="5">
                  <c:v>852.92226161268093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9564509988394"/>
          <c:y val="0.28680772832911322"/>
          <c:w val="0.65530154960984954"/>
          <c:h val="0.65475828737266872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8.4076864211276955E-2"/>
                  <c:y val="-0.1670477771187018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6801152348732123"/>
                  <c:y val="-0.16357829317982991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708819219590485"/>
                  <c:y val="8.219049022983104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ja-JP" altLang="en-US" baseline="0"/>
                      <a:t>半導体製造
</a:t>
                    </a:r>
                    <a:r>
                      <a:rPr lang="en-US" altLang="ja-JP" baseline="0"/>
                      <a:t>11%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8862984264826091"/>
                  <c:y val="0.1036523560219239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31576105474634"/>
                  <c:y val="0.14390483808332824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3436434626692337E-2"/>
                  <c:y val="-0.1714221298422257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ja-JP" altLang="en-US" baseline="0"/>
                      <a:t>粒子加速器等</a:t>
                    </a:r>
                  </a:p>
                  <a:p>
                    <a:pPr>
                      <a:defRPr/>
                    </a:pPr>
                    <a:r>
                      <a:rPr lang="en-US" altLang="ja-JP" baseline="0"/>
                      <a:t>17%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8969948059861814E-3"/>
                  <c:y val="1.4916449377314754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406466542642493"/>
                      <c:h val="0.12415838436370798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0.26007271989828684"/>
                  <c:y val="-0.10082091482178318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9001515885311274"/>
                  <c:y val="-0.20481801077628656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7269391845317053"/>
                  <c:y val="-0.247042828644471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'15.F-gas'!$Y$24:$Y$29</c:f>
              <c:strCache>
                <c:ptCount val="6"/>
                <c:pt idx="0">
                  <c:v>SF6 製造時の漏出</c:v>
                </c:pt>
                <c:pt idx="1">
                  <c:v>マグネシウム等鋳造</c:v>
                </c:pt>
                <c:pt idx="2">
                  <c:v>半導体製造</c:v>
                </c:pt>
                <c:pt idx="3">
                  <c:v>液晶製造</c:v>
                </c:pt>
                <c:pt idx="4">
                  <c:v>電気絶縁ガス使用機器</c:v>
                </c:pt>
                <c:pt idx="5">
                  <c:v>粒子加速器等</c:v>
                </c:pt>
              </c:strCache>
            </c:strRef>
          </c:cat>
          <c:val>
            <c:numRef>
              <c:f>'15.F-gas'!$AP$24:$AP$29</c:f>
              <c:numCache>
                <c:formatCode>#,##0_ </c:formatCode>
                <c:ptCount val="6"/>
                <c:pt idx="0">
                  <c:v>930.2399999999999</c:v>
                </c:pt>
                <c:pt idx="1">
                  <c:v>1104.0456401673639</c:v>
                </c:pt>
                <c:pt idx="2">
                  <c:v>540.20721733431947</c:v>
                </c:pt>
                <c:pt idx="3">
                  <c:v>711.7616448</c:v>
                </c:pt>
                <c:pt idx="4">
                  <c:v>899.41802510460252</c:v>
                </c:pt>
                <c:pt idx="5">
                  <c:v>867.333888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9564509988394"/>
          <c:y val="0.28680772832911322"/>
          <c:w val="0.65530154960984954"/>
          <c:h val="0.65475828737266872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0.2190067718409093"/>
                  <c:y val="3.771725011828459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9694271026314701E-2"/>
                  <c:y val="-0.142633217858939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78245205063712E-2"/>
                  <c:y val="-0.1478996255528316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5254695586708747"/>
                  <c:y val="-1.330783594041124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21864099076115601"/>
                  <c:y val="2.5221540235502906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9395275660549122E-2"/>
                  <c:y val="-0.22881980445144634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8969948059861814E-3"/>
                  <c:y val="1.4916449377314754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26007271989828684"/>
                  <c:y val="-0.10082091482178318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9001515885311274"/>
                  <c:y val="-0.20481801077628656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7269391845317053"/>
                  <c:y val="-0.2470428286444714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'15.F-gas'!$Y$31:$Y$33</c:f>
              <c:strCache>
                <c:ptCount val="3"/>
                <c:pt idx="0">
                  <c:v>NF3 製造時の漏出</c:v>
                </c:pt>
                <c:pt idx="1">
                  <c:v>半導体製造</c:v>
                </c:pt>
                <c:pt idx="2">
                  <c:v>液晶製造</c:v>
                </c:pt>
              </c:strCache>
            </c:strRef>
          </c:cat>
          <c:val>
            <c:numRef>
              <c:f>'15.F-gas'!$AP$31:$AP$33</c:f>
              <c:numCache>
                <c:formatCode>#,##0_ </c:formatCode>
                <c:ptCount val="3"/>
                <c:pt idx="0">
                  <c:v>1018.24</c:v>
                </c:pt>
                <c:pt idx="1">
                  <c:v>161.03926756079997</c:v>
                </c:pt>
                <c:pt idx="2">
                  <c:v>70.593444000000119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600"/>
              <a:t>2014</a:t>
            </a:r>
            <a:r>
              <a:rPr lang="ja-JP" altLang="en-US" sz="1600"/>
              <a:t>年度の</a:t>
            </a:r>
            <a:r>
              <a:rPr lang="ja-JP" altLang="ja-JP" sz="1600"/>
              <a:t>家庭からの</a:t>
            </a:r>
            <a:r>
              <a:rPr lang="en-US" altLang="ja-JP" sz="1600"/>
              <a:t>CO</a:t>
            </a:r>
            <a:r>
              <a:rPr lang="en-US" altLang="ja-JP" sz="1600" baseline="-25000"/>
              <a:t>2</a:t>
            </a:r>
            <a:r>
              <a:rPr lang="ja-JP" altLang="ja-JP" sz="1600"/>
              <a:t>排出量（燃料種別）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0605128062695871"/>
          <c:y val="0.15088280631587719"/>
          <c:w val="0.62216630328616318"/>
          <c:h val="0.62216630328616318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532999815583873E-2"/>
                  <c:y val="-3.411746178786475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860999491624375E-2"/>
                      <c:h val="7.5999999999999984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9.8455592469182354E-2"/>
                  <c:y val="-8.941176470588235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440150035560744E-2"/>
                      <c:h val="7.6305882352941182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2.6640925021072886E-2"/>
                  <c:y val="7.0588235294117684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529333747038351"/>
                      <c:h val="7.8352941176470584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3899613054472801"/>
                  <c:y val="5.64705882352941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3166021757454669E-3"/>
                  <c:y val="-4.706252894858730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440727544418175E-2"/>
                  <c:y val="-8.830884668828167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1127408194606246E-2"/>
                      <c:h val="7.3647058823529413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6.1638034740642252E-3"/>
                  <c:y val="-1.143010653080133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7301247845970397E-3"/>
                  <c:y val="-0.1077874942102825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860999491624375E-2"/>
                      <c:h val="8.3058823529411768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'16.家庭におけるCO2排出量（世帯あたり）'!$Z$25:$Z$34</c:f>
              <c:strCache>
                <c:ptCount val="10"/>
                <c:pt idx="0">
                  <c:v>石炭等</c:v>
                </c:pt>
                <c:pt idx="1">
                  <c:v>灯油</c:v>
                </c:pt>
                <c:pt idx="2">
                  <c:v>LPG</c:v>
                </c:pt>
                <c:pt idx="3">
                  <c:v>都市ガス</c:v>
                </c:pt>
                <c:pt idx="4">
                  <c:v>電力</c:v>
                </c:pt>
                <c:pt idx="5">
                  <c:v>熱</c:v>
                </c:pt>
                <c:pt idx="6">
                  <c:v>ガソリン</c:v>
                </c:pt>
                <c:pt idx="7">
                  <c:v>軽油</c:v>
                </c:pt>
                <c:pt idx="8">
                  <c:v>一般廃棄物</c:v>
                </c:pt>
                <c:pt idx="9">
                  <c:v>水道</c:v>
                </c:pt>
              </c:strCache>
            </c:strRef>
          </c:cat>
          <c:val>
            <c:numRef>
              <c:f>'16.家庭におけるCO2排出量（世帯あたり）'!$AY$25:$AY$34</c:f>
              <c:numCache>
                <c:formatCode>0.0%</c:formatCode>
                <c:ptCount val="10"/>
                <c:pt idx="0">
                  <c:v>0</c:v>
                </c:pt>
                <c:pt idx="1">
                  <c:v>7.7075923764312104E-2</c:v>
                </c:pt>
                <c:pt idx="2">
                  <c:v>4.3472023038779672E-2</c:v>
                </c:pt>
                <c:pt idx="3">
                  <c:v>7.7737815234444091E-2</c:v>
                </c:pt>
                <c:pt idx="4">
                  <c:v>0.48679135546330932</c:v>
                </c:pt>
                <c:pt idx="5" formatCode="0.00%">
                  <c:v>2.3210964284588726E-4</c:v>
                </c:pt>
                <c:pt idx="6">
                  <c:v>0.2183135690231108</c:v>
                </c:pt>
                <c:pt idx="7">
                  <c:v>8.5644489825593469E-3</c:v>
                </c:pt>
                <c:pt idx="8">
                  <c:v>6.5118481129385924E-2</c:v>
                </c:pt>
                <c:pt idx="9">
                  <c:v>2.2694273721252916E-2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ja-JP" sz="1600"/>
              <a:t>2014</a:t>
            </a:r>
            <a:r>
              <a:rPr lang="ja-JP" altLang="en-US" sz="1600"/>
              <a:t>年度の</a:t>
            </a:r>
            <a:r>
              <a:rPr lang="ja-JP" altLang="ja-JP" sz="1600"/>
              <a:t>家庭からの</a:t>
            </a:r>
            <a:r>
              <a:rPr lang="en-US" altLang="ja-JP" sz="1600"/>
              <a:t>CO</a:t>
            </a:r>
            <a:r>
              <a:rPr lang="en-US" altLang="ja-JP" sz="1600" baseline="-25000"/>
              <a:t>2</a:t>
            </a:r>
            <a:r>
              <a:rPr lang="ja-JP" altLang="ja-JP" sz="1600"/>
              <a:t>排出量（用途別）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864944444444452"/>
          <c:y val="0.13586061001634056"/>
          <c:w val="0.62832886629912066"/>
          <c:h val="0.62832886629912066"/>
        </c:manualLayout>
      </c:layout>
      <c:doughnut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Lbls>
            <c:dLbl>
              <c:idx val="0"/>
              <c:layout>
                <c:manualLayout>
                  <c:x val="7.1161246653971121E-3"/>
                  <c:y val="-2.241437959471143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439815558445958E-2"/>
                      <c:h val="8.0928042762317604E-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221585369589108"/>
                  <c:y val="-6.842294075278072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439815558445958E-2"/>
                      <c:h val="8.8006297231324956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4.744020852773324E-3"/>
                  <c:y val="-1.17970907816789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9.4880417055464693E-3"/>
                  <c:y val="-4.3255499841597601E-1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286665864790221E-2"/>
                  <c:y val="-2.390127748559593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1091827060642046E-2"/>
                  <c:y val="-9.69499782914951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'16.家庭におけるCO2排出量（世帯あたり）'!$Z$51:$Z$58</c:f>
              <c:strCache>
                <c:ptCount val="8"/>
                <c:pt idx="0">
                  <c:v>暖房</c:v>
                </c:pt>
                <c:pt idx="1">
                  <c:v>冷房</c:v>
                </c:pt>
                <c:pt idx="2">
                  <c:v>給湯</c:v>
                </c:pt>
                <c:pt idx="3">
                  <c:v>厨房</c:v>
                </c:pt>
                <c:pt idx="4">
                  <c:v>動力他</c:v>
                </c:pt>
                <c:pt idx="5">
                  <c:v>自家用乗用車</c:v>
                </c:pt>
                <c:pt idx="6">
                  <c:v>一般廃棄物</c:v>
                </c:pt>
                <c:pt idx="7">
                  <c:v>水道</c:v>
                </c:pt>
              </c:strCache>
            </c:strRef>
          </c:cat>
          <c:val>
            <c:numRef>
              <c:f>'16.家庭におけるCO2排出量（世帯あたり）'!$AY$51:$AY$58</c:f>
              <c:numCache>
                <c:formatCode>0.0%</c:formatCode>
                <c:ptCount val="8"/>
                <c:pt idx="0">
                  <c:v>0.12315961370430778</c:v>
                </c:pt>
                <c:pt idx="1">
                  <c:v>1.9274321875521087E-2</c:v>
                </c:pt>
                <c:pt idx="2">
                  <c:v>0.12876178110052738</c:v>
                </c:pt>
                <c:pt idx="3">
                  <c:v>4.9507588318060909E-2</c:v>
                </c:pt>
                <c:pt idx="4">
                  <c:v>0.36460592214527393</c:v>
                </c:pt>
                <c:pt idx="5">
                  <c:v>0.22687801800567015</c:v>
                </c:pt>
                <c:pt idx="6">
                  <c:v>6.5118481129385924E-2</c:v>
                </c:pt>
                <c:pt idx="7">
                  <c:v>2.2694273721252916E-2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ja-JP" sz="1600" b="1" i="0" u="none" strike="noStrike" baseline="0"/>
              <a:t>家庭からの</a:t>
            </a:r>
            <a:r>
              <a:rPr lang="en-US" altLang="ja-JP" sz="1600" b="1" i="0" u="none" strike="noStrike" baseline="0"/>
              <a:t>CO</a:t>
            </a:r>
            <a:r>
              <a:rPr lang="en-US" altLang="ja-JP" sz="1600" b="1" i="0" u="none" strike="noStrike" baseline="-25000"/>
              <a:t>2</a:t>
            </a:r>
            <a:r>
              <a:rPr lang="en-US" altLang="ja-JP" sz="1600" b="1" i="0" u="none" strike="noStrike" baseline="0"/>
              <a:t> </a:t>
            </a:r>
            <a:r>
              <a:rPr lang="ja-JP" altLang="ja-JP" sz="1600" b="1" i="0" u="none" strike="noStrike" baseline="0"/>
              <a:t>排出量（燃料種別）</a:t>
            </a:r>
            <a:endParaRPr lang="ja-JP" altLang="en-US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289041666666671"/>
          <c:y val="0.16343518518518532"/>
          <c:w val="0.72561222222222221"/>
          <c:h val="0.66383111111111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'16.家庭におけるCO2排出量（世帯あたり）'!$Z$11</c:f>
              <c:strCache>
                <c:ptCount val="1"/>
                <c:pt idx="0">
                  <c:v>石炭等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'16.家庭におけるCO2排出量（世帯あたり）'!$AA$9:$AY$9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'16.家庭におけるCO2排出量（世帯あたり）'!$AA$11:$AY$11</c:f>
              <c:numCache>
                <c:formatCode>#,##0_);[Red]\(#,##0\)</c:formatCode>
                <c:ptCount val="25"/>
                <c:pt idx="0">
                  <c:v>7.5370830754100098</c:v>
                </c:pt>
                <c:pt idx="1">
                  <c:v>6.5892939991309163</c:v>
                </c:pt>
                <c:pt idx="2">
                  <c:v>8.6897522675516079</c:v>
                </c:pt>
                <c:pt idx="3">
                  <c:v>7.1365956181998875</c:v>
                </c:pt>
                <c:pt idx="4">
                  <c:v>5.1540336397927788</c:v>
                </c:pt>
                <c:pt idx="5">
                  <c:v>3.9856886870462311</c:v>
                </c:pt>
                <c:pt idx="6">
                  <c:v>5.6752195424630756</c:v>
                </c:pt>
                <c:pt idx="7">
                  <c:v>4.5720999727413343</c:v>
                </c:pt>
                <c:pt idx="8">
                  <c:v>2.8976523990064322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'16.家庭におけるCO2排出量（世帯あたり）'!$Z$12</c:f>
              <c:strCache>
                <c:ptCount val="1"/>
                <c:pt idx="0">
                  <c:v>灯油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'16.家庭におけるCO2排出量（世帯あたり）'!$AA$9:$AY$9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'16.家庭におけるCO2排出量（世帯あたり）'!$AA$12:$AY$12</c:f>
              <c:numCache>
                <c:formatCode>#,##0_);[Red]\(#,##0\)</c:formatCode>
                <c:ptCount val="25"/>
                <c:pt idx="0">
                  <c:v>623.76435392210692</c:v>
                </c:pt>
                <c:pt idx="1">
                  <c:v>600.13055558980238</c:v>
                </c:pt>
                <c:pt idx="2">
                  <c:v>645.12499693971131</c:v>
                </c:pt>
                <c:pt idx="3">
                  <c:v>687.05832790036629</c:v>
                </c:pt>
                <c:pt idx="4">
                  <c:v>634.19507945014345</c:v>
                </c:pt>
                <c:pt idx="5">
                  <c:v>695.70928448228108</c:v>
                </c:pt>
                <c:pt idx="6">
                  <c:v>668.39303450240482</c:v>
                </c:pt>
                <c:pt idx="7">
                  <c:v>649.00040566489542</c:v>
                </c:pt>
                <c:pt idx="8">
                  <c:v>625.2976946419642</c:v>
                </c:pt>
                <c:pt idx="9">
                  <c:v>650.9267210731349</c:v>
                </c:pt>
                <c:pt idx="10">
                  <c:v>684.30699231647168</c:v>
                </c:pt>
                <c:pt idx="11">
                  <c:v>625.66341914585246</c:v>
                </c:pt>
                <c:pt idx="12">
                  <c:v>656.04171848651072</c:v>
                </c:pt>
                <c:pt idx="13">
                  <c:v>571.66551639777629</c:v>
                </c:pt>
                <c:pt idx="14">
                  <c:v>590.42769695504091</c:v>
                </c:pt>
                <c:pt idx="15">
                  <c:v>632.93603209281719</c:v>
                </c:pt>
                <c:pt idx="16">
                  <c:v>553.96866976938816</c:v>
                </c:pt>
                <c:pt idx="17">
                  <c:v>521.6480771412256</c:v>
                </c:pt>
                <c:pt idx="18">
                  <c:v>475.87680495147401</c:v>
                </c:pt>
                <c:pt idx="19">
                  <c:v>460.03856863657876</c:v>
                </c:pt>
                <c:pt idx="20">
                  <c:v>493.41646282801048</c:v>
                </c:pt>
                <c:pt idx="21">
                  <c:v>472.64800688484343</c:v>
                </c:pt>
                <c:pt idx="22">
                  <c:v>448.5406361619884</c:v>
                </c:pt>
                <c:pt idx="23">
                  <c:v>422.78013865532574</c:v>
                </c:pt>
                <c:pt idx="24">
                  <c:v>392.56683445117221</c:v>
                </c:pt>
              </c:numCache>
            </c:numRef>
          </c:val>
        </c:ser>
        <c:ser>
          <c:idx val="2"/>
          <c:order val="2"/>
          <c:tx>
            <c:strRef>
              <c:f>'16.家庭におけるCO2排出量（世帯あたり）'!$Z$13</c:f>
              <c:strCache>
                <c:ptCount val="1"/>
                <c:pt idx="0">
                  <c:v>LPG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'16.家庭におけるCO2排出量（世帯あたり）'!$AA$9:$AY$9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'16.家庭におけるCO2排出量（世帯あたり）'!$AA$13:$AY$13</c:f>
              <c:numCache>
                <c:formatCode>#,##0_);[Red]\(#,##0\)</c:formatCode>
                <c:ptCount val="25"/>
                <c:pt idx="0">
                  <c:v>345.83276916978502</c:v>
                </c:pt>
                <c:pt idx="1">
                  <c:v>347.06488014265989</c:v>
                </c:pt>
                <c:pt idx="2">
                  <c:v>348.19174714607112</c:v>
                </c:pt>
                <c:pt idx="3">
                  <c:v>371.80396951500501</c:v>
                </c:pt>
                <c:pt idx="4">
                  <c:v>368.27993507958706</c:v>
                </c:pt>
                <c:pt idx="5">
                  <c:v>368.26667429827779</c:v>
                </c:pt>
                <c:pt idx="6">
                  <c:v>370.0186579036108</c:v>
                </c:pt>
                <c:pt idx="7">
                  <c:v>357.50157556586714</c:v>
                </c:pt>
                <c:pt idx="8">
                  <c:v>362.34851036045126</c:v>
                </c:pt>
                <c:pt idx="9">
                  <c:v>356.30724084280217</c:v>
                </c:pt>
                <c:pt idx="10">
                  <c:v>353.12132382631256</c:v>
                </c:pt>
                <c:pt idx="11">
                  <c:v>334.95663964697883</c:v>
                </c:pt>
                <c:pt idx="12">
                  <c:v>331.42758564652036</c:v>
                </c:pt>
                <c:pt idx="13">
                  <c:v>341.45970279694484</c:v>
                </c:pt>
                <c:pt idx="14">
                  <c:v>308.28049478922475</c:v>
                </c:pt>
                <c:pt idx="15">
                  <c:v>301.83422849318612</c:v>
                </c:pt>
                <c:pt idx="16">
                  <c:v>293.31990628747849</c:v>
                </c:pt>
                <c:pt idx="17">
                  <c:v>296.58312946190557</c:v>
                </c:pt>
                <c:pt idx="18">
                  <c:v>271.04460040149121</c:v>
                </c:pt>
                <c:pt idx="19">
                  <c:v>258.00903094633179</c:v>
                </c:pt>
                <c:pt idx="20">
                  <c:v>269.8721004185694</c:v>
                </c:pt>
                <c:pt idx="21">
                  <c:v>243.01108853848686</c:v>
                </c:pt>
                <c:pt idx="22">
                  <c:v>254.22344244518354</c:v>
                </c:pt>
                <c:pt idx="23">
                  <c:v>243.53402621830227</c:v>
                </c:pt>
                <c:pt idx="24">
                  <c:v>221.41381689704713</c:v>
                </c:pt>
              </c:numCache>
            </c:numRef>
          </c:val>
        </c:ser>
        <c:ser>
          <c:idx val="3"/>
          <c:order val="3"/>
          <c:tx>
            <c:strRef>
              <c:f>'16.家庭におけるCO2排出量（世帯あたり）'!$Z$14</c:f>
              <c:strCache>
                <c:ptCount val="1"/>
                <c:pt idx="0">
                  <c:v>都市ガス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'16.家庭におけるCO2排出量（世帯あたり）'!$AA$9:$AY$9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'16.家庭におけるCO2排出量（世帯あたり）'!$AA$14:$AY$14</c:f>
              <c:numCache>
                <c:formatCode>#,##0_);[Red]\(#,##0\)</c:formatCode>
                <c:ptCount val="25"/>
                <c:pt idx="0">
                  <c:v>441.01762119104353</c:v>
                </c:pt>
                <c:pt idx="1">
                  <c:v>456.91457066058041</c:v>
                </c:pt>
                <c:pt idx="2">
                  <c:v>467.63232100534464</c:v>
                </c:pt>
                <c:pt idx="3">
                  <c:v>486.39825537245031</c:v>
                </c:pt>
                <c:pt idx="4">
                  <c:v>448.7187082232204</c:v>
                </c:pt>
                <c:pt idx="5">
                  <c:v>476.263472692216</c:v>
                </c:pt>
                <c:pt idx="6">
                  <c:v>475.95535441747853</c:v>
                </c:pt>
                <c:pt idx="7">
                  <c:v>461.74462808186286</c:v>
                </c:pt>
                <c:pt idx="8">
                  <c:v>452.54348938655897</c:v>
                </c:pt>
                <c:pt idx="9">
                  <c:v>457.69820743573473</c:v>
                </c:pt>
                <c:pt idx="10">
                  <c:v>460.62019861716709</c:v>
                </c:pt>
                <c:pt idx="11">
                  <c:v>447.5560520815182</c:v>
                </c:pt>
                <c:pt idx="12">
                  <c:v>455.27032388359567</c:v>
                </c:pt>
                <c:pt idx="13">
                  <c:v>451.35096021078914</c:v>
                </c:pt>
                <c:pt idx="14">
                  <c:v>432.43510094167647</c:v>
                </c:pt>
                <c:pt idx="15">
                  <c:v>446.94678277233481</c:v>
                </c:pt>
                <c:pt idx="16">
                  <c:v>434.05310223280878</c:v>
                </c:pt>
                <c:pt idx="17">
                  <c:v>430.06935834412394</c:v>
                </c:pt>
                <c:pt idx="18">
                  <c:v>416.91181714320112</c:v>
                </c:pt>
                <c:pt idx="19">
                  <c:v>409.29429183505601</c:v>
                </c:pt>
                <c:pt idx="20">
                  <c:v>415.1185758192712</c:v>
                </c:pt>
                <c:pt idx="21">
                  <c:v>412.39497215872996</c:v>
                </c:pt>
                <c:pt idx="22">
                  <c:v>405.55528151100606</c:v>
                </c:pt>
                <c:pt idx="23">
                  <c:v>389.82796654045472</c:v>
                </c:pt>
                <c:pt idx="24">
                  <c:v>395.93801220019913</c:v>
                </c:pt>
              </c:numCache>
            </c:numRef>
          </c:val>
        </c:ser>
        <c:ser>
          <c:idx val="4"/>
          <c:order val="4"/>
          <c:tx>
            <c:strRef>
              <c:f>'16.家庭におけるCO2排出量（世帯あたり）'!$Z$15</c:f>
              <c:strCache>
                <c:ptCount val="1"/>
                <c:pt idx="0">
                  <c:v>電力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'16.家庭におけるCO2排出量（世帯あたり）'!$AA$9:$AY$9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'16.家庭におけるCO2排出量（世帯あたり）'!$AA$15:$AY$15</c:f>
              <c:numCache>
                <c:formatCode>#,##0_);[Red]\(#,##0\)</c:formatCode>
                <c:ptCount val="25"/>
                <c:pt idx="0">
                  <c:v>1752.8060640723893</c:v>
                </c:pt>
                <c:pt idx="1">
                  <c:v>1757.438681369704</c:v>
                </c:pt>
                <c:pt idx="2">
                  <c:v>1820.6695427382092</c:v>
                </c:pt>
                <c:pt idx="3">
                  <c:v>1717.7625690487262</c:v>
                </c:pt>
                <c:pt idx="4">
                  <c:v>1939.2535393017961</c:v>
                </c:pt>
                <c:pt idx="5">
                  <c:v>1886.4179656321344</c:v>
                </c:pt>
                <c:pt idx="6">
                  <c:v>1855.2183795767589</c:v>
                </c:pt>
                <c:pt idx="7">
                  <c:v>1773.4678224782228</c:v>
                </c:pt>
                <c:pt idx="8">
                  <c:v>1758.4354832671934</c:v>
                </c:pt>
                <c:pt idx="9">
                  <c:v>1871.363504411237</c:v>
                </c:pt>
                <c:pt idx="10">
                  <c:v>1901.6589612353382</c:v>
                </c:pt>
                <c:pt idx="11">
                  <c:v>1872.2473061372664</c:v>
                </c:pt>
                <c:pt idx="12">
                  <c:v>2030.0048653011756</c:v>
                </c:pt>
                <c:pt idx="13">
                  <c:v>2107.4969278639051</c:v>
                </c:pt>
                <c:pt idx="14">
                  <c:v>2080.586833794845</c:v>
                </c:pt>
                <c:pt idx="15">
                  <c:v>2187.4533944496256</c:v>
                </c:pt>
                <c:pt idx="16">
                  <c:v>2009.8360801187687</c:v>
                </c:pt>
                <c:pt idx="17">
                  <c:v>2302.9808662276068</c:v>
                </c:pt>
                <c:pt idx="18">
                  <c:v>2154.9533461417986</c:v>
                </c:pt>
                <c:pt idx="19">
                  <c:v>1960.6516058640509</c:v>
                </c:pt>
                <c:pt idx="20">
                  <c:v>2082.0642337492982</c:v>
                </c:pt>
                <c:pt idx="21">
                  <c:v>2436.7377533906147</c:v>
                </c:pt>
                <c:pt idx="22">
                  <c:v>2659.2020533159448</c:v>
                </c:pt>
                <c:pt idx="23">
                  <c:v>2628.5985709507704</c:v>
                </c:pt>
                <c:pt idx="24">
                  <c:v>2479.3493495683465</c:v>
                </c:pt>
              </c:numCache>
            </c:numRef>
          </c:val>
        </c:ser>
        <c:ser>
          <c:idx val="5"/>
          <c:order val="5"/>
          <c:tx>
            <c:strRef>
              <c:f>'16.家庭におけるCO2排出量（世帯あたり）'!$Z$16</c:f>
              <c:strCache>
                <c:ptCount val="1"/>
                <c:pt idx="0">
                  <c:v>熱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'16.家庭におけるCO2排出量（世帯あたり）'!$AA$9:$AY$9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'16.家庭におけるCO2排出量（世帯あたり）'!$AA$16:$AY$16</c:f>
              <c:numCache>
                <c:formatCode>#,##0_);[Red]\(#,##0\)</c:formatCode>
                <c:ptCount val="25"/>
                <c:pt idx="0">
                  <c:v>2.6127807334610829</c:v>
                </c:pt>
                <c:pt idx="1">
                  <c:v>2.2972551536955659</c:v>
                </c:pt>
                <c:pt idx="2">
                  <c:v>2.3116852781530759</c:v>
                </c:pt>
                <c:pt idx="3">
                  <c:v>2.1601509651068551</c:v>
                </c:pt>
                <c:pt idx="4">
                  <c:v>2.0046807718118789</c:v>
                </c:pt>
                <c:pt idx="5">
                  <c:v>1.8942066861879958</c:v>
                </c:pt>
                <c:pt idx="6">
                  <c:v>1.7852815115846354</c:v>
                </c:pt>
                <c:pt idx="7">
                  <c:v>1.6195420727920262</c:v>
                </c:pt>
                <c:pt idx="8">
                  <c:v>1.5754564206783903</c:v>
                </c:pt>
                <c:pt idx="9">
                  <c:v>1.5857981126448122</c:v>
                </c:pt>
                <c:pt idx="10">
                  <c:v>1.5416240782022137</c:v>
                </c:pt>
                <c:pt idx="11">
                  <c:v>1.4362764988941568</c:v>
                </c:pt>
                <c:pt idx="12">
                  <c:v>1.4862604253755294</c:v>
                </c:pt>
                <c:pt idx="13">
                  <c:v>1.5025533412605716</c:v>
                </c:pt>
                <c:pt idx="14">
                  <c:v>1.4332087515938279</c:v>
                </c:pt>
                <c:pt idx="15">
                  <c:v>1.5106053103978949</c:v>
                </c:pt>
                <c:pt idx="16">
                  <c:v>1.4036155583390046</c:v>
                </c:pt>
                <c:pt idx="17">
                  <c:v>1.4930335360331843</c:v>
                </c:pt>
                <c:pt idx="18">
                  <c:v>1.4038567823981105</c:v>
                </c:pt>
                <c:pt idx="19">
                  <c:v>1.282809333580895</c:v>
                </c:pt>
                <c:pt idx="20">
                  <c:v>1.266192272225394</c:v>
                </c:pt>
                <c:pt idx="21">
                  <c:v>1.306726171352055</c:v>
                </c:pt>
                <c:pt idx="22">
                  <c:v>1.2834080286456286</c:v>
                </c:pt>
                <c:pt idx="23">
                  <c:v>1.2293784131835734</c:v>
                </c:pt>
                <c:pt idx="24">
                  <c:v>1.1821920943332511</c:v>
                </c:pt>
              </c:numCache>
            </c:numRef>
          </c:val>
        </c:ser>
        <c:ser>
          <c:idx val="6"/>
          <c:order val="6"/>
          <c:tx>
            <c:strRef>
              <c:f>'16.家庭におけるCO2排出量（世帯あたり）'!$Z$17</c:f>
              <c:strCache>
                <c:ptCount val="1"/>
                <c:pt idx="0">
                  <c:v>ガソリン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'16.家庭におけるCO2排出量（世帯あたり）'!$AA$9:$AY$9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'16.家庭におけるCO2排出量（世帯あたり）'!$AA$17:$AY$17</c:f>
              <c:numCache>
                <c:formatCode>#,##0_);[Red]\(#,##0\)</c:formatCode>
                <c:ptCount val="25"/>
                <c:pt idx="0">
                  <c:v>1177.3311426384721</c:v>
                </c:pt>
                <c:pt idx="1">
                  <c:v>1194.5358075661331</c:v>
                </c:pt>
                <c:pt idx="2">
                  <c:v>1252.398536942763</c:v>
                </c:pt>
                <c:pt idx="3">
                  <c:v>1294.61041445095</c:v>
                </c:pt>
                <c:pt idx="4">
                  <c:v>1404.4912036967144</c:v>
                </c:pt>
                <c:pt idx="5">
                  <c:v>1451.5530421994963</c:v>
                </c:pt>
                <c:pt idx="6">
                  <c:v>1466.449116139026</c:v>
                </c:pt>
                <c:pt idx="7">
                  <c:v>1396.5005997398255</c:v>
                </c:pt>
                <c:pt idx="8">
                  <c:v>1400.3044042294148</c:v>
                </c:pt>
                <c:pt idx="9">
                  <c:v>1412.9107067938678</c:v>
                </c:pt>
                <c:pt idx="10">
                  <c:v>1394.1615861952023</c:v>
                </c:pt>
                <c:pt idx="11">
                  <c:v>1472.4598435135727</c:v>
                </c:pt>
                <c:pt idx="12">
                  <c:v>1547.8502392506509</c:v>
                </c:pt>
                <c:pt idx="13">
                  <c:v>1528.4443548754803</c:v>
                </c:pt>
                <c:pt idx="14">
                  <c:v>1508.0726424074264</c:v>
                </c:pt>
                <c:pt idx="15">
                  <c:v>1455.592402934052</c:v>
                </c:pt>
                <c:pt idx="16">
                  <c:v>1533.4199490427977</c:v>
                </c:pt>
                <c:pt idx="17">
                  <c:v>1457.9280565760851</c:v>
                </c:pt>
                <c:pt idx="18">
                  <c:v>1462.7131806743164</c:v>
                </c:pt>
                <c:pt idx="19">
                  <c:v>1514.3239876354869</c:v>
                </c:pt>
                <c:pt idx="20">
                  <c:v>1308.9456530774453</c:v>
                </c:pt>
                <c:pt idx="21">
                  <c:v>1304.9711837478214</c:v>
                </c:pt>
                <c:pt idx="22">
                  <c:v>1291.5600158555221</c:v>
                </c:pt>
                <c:pt idx="23">
                  <c:v>1230.6427952103879</c:v>
                </c:pt>
                <c:pt idx="24">
                  <c:v>1111.9252617874217</c:v>
                </c:pt>
              </c:numCache>
            </c:numRef>
          </c:val>
        </c:ser>
        <c:ser>
          <c:idx val="7"/>
          <c:order val="7"/>
          <c:tx>
            <c:strRef>
              <c:f>'16.家庭におけるCO2排出量（世帯あたり）'!$Z$18</c:f>
              <c:strCache>
                <c:ptCount val="1"/>
                <c:pt idx="0">
                  <c:v>軽油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'16.家庭におけるCO2排出量（世帯あたり）'!$AA$9:$AY$9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'16.家庭におけるCO2排出量（世帯あたり）'!$AA$18:$AY$18</c:f>
              <c:numCache>
                <c:formatCode>#,##0_);[Red]\(#,##0\)</c:formatCode>
                <c:ptCount val="25"/>
                <c:pt idx="0">
                  <c:v>187.17457352873197</c:v>
                </c:pt>
                <c:pt idx="1">
                  <c:v>212.00559430808096</c:v>
                </c:pt>
                <c:pt idx="2">
                  <c:v>236.20566084916342</c:v>
                </c:pt>
                <c:pt idx="3">
                  <c:v>267.96175040785232</c:v>
                </c:pt>
                <c:pt idx="4">
                  <c:v>319.83366285671059</c:v>
                </c:pt>
                <c:pt idx="5">
                  <c:v>340.02760547286425</c:v>
                </c:pt>
                <c:pt idx="6">
                  <c:v>343.1136126628889</c:v>
                </c:pt>
                <c:pt idx="7">
                  <c:v>311.29096126930972</c:v>
                </c:pt>
                <c:pt idx="8">
                  <c:v>294.28597715359683</c:v>
                </c:pt>
                <c:pt idx="9">
                  <c:v>274.81719908575508</c:v>
                </c:pt>
                <c:pt idx="10">
                  <c:v>233.90741940676344</c:v>
                </c:pt>
                <c:pt idx="11">
                  <c:v>231.26897861099943</c:v>
                </c:pt>
                <c:pt idx="12">
                  <c:v>205.25274153580256</c:v>
                </c:pt>
                <c:pt idx="13">
                  <c:v>176.61221702019813</c:v>
                </c:pt>
                <c:pt idx="14">
                  <c:v>165.81964045185524</c:v>
                </c:pt>
                <c:pt idx="15">
                  <c:v>139.10777349866044</c:v>
                </c:pt>
                <c:pt idx="16">
                  <c:v>116.89427106031178</c:v>
                </c:pt>
                <c:pt idx="17">
                  <c:v>90.939811650628315</c:v>
                </c:pt>
                <c:pt idx="18">
                  <c:v>72.554931060174852</c:v>
                </c:pt>
                <c:pt idx="19">
                  <c:v>59.164626242340681</c:v>
                </c:pt>
                <c:pt idx="20">
                  <c:v>47.66492681050623</c:v>
                </c:pt>
                <c:pt idx="21">
                  <c:v>50.013187549862856</c:v>
                </c:pt>
                <c:pt idx="22">
                  <c:v>48.348258550304095</c:v>
                </c:pt>
                <c:pt idx="23">
                  <c:v>42.710909527213545</c:v>
                </c:pt>
                <c:pt idx="24">
                  <c:v>43.620867084029975</c:v>
                </c:pt>
              </c:numCache>
            </c:numRef>
          </c:val>
        </c:ser>
        <c:ser>
          <c:idx val="8"/>
          <c:order val="8"/>
          <c:tx>
            <c:strRef>
              <c:f>'16.家庭におけるCO2排出量（世帯あたり）'!$Z$19</c:f>
              <c:strCache>
                <c:ptCount val="1"/>
                <c:pt idx="0">
                  <c:v>一般廃棄物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'16.家庭におけるCO2排出量（世帯あたり）'!$AA$9:$AY$9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'16.家庭におけるCO2排出量（世帯あたり）'!$AA$19:$AY$19</c:f>
              <c:numCache>
                <c:formatCode>#,##0_);[Red]\(#,##0\)</c:formatCode>
                <c:ptCount val="25"/>
                <c:pt idx="0">
                  <c:v>286.68479604171432</c:v>
                </c:pt>
                <c:pt idx="1">
                  <c:v>277.83713376894843</c:v>
                </c:pt>
                <c:pt idx="2">
                  <c:v>273.8297265363484</c:v>
                </c:pt>
                <c:pt idx="3">
                  <c:v>267.45922189574918</c:v>
                </c:pt>
                <c:pt idx="4">
                  <c:v>267.45401635392284</c:v>
                </c:pt>
                <c:pt idx="5">
                  <c:v>267.22982736056701</c:v>
                </c:pt>
                <c:pt idx="6">
                  <c:v>273.90352382432502</c:v>
                </c:pt>
                <c:pt idx="7">
                  <c:v>273.84293081018171</c:v>
                </c:pt>
                <c:pt idx="8">
                  <c:v>269.09645056355271</c:v>
                </c:pt>
                <c:pt idx="9">
                  <c:v>271.41430991038379</c:v>
                </c:pt>
                <c:pt idx="10">
                  <c:v>278.42945071701251</c:v>
                </c:pt>
                <c:pt idx="11">
                  <c:v>279.53525443787572</c:v>
                </c:pt>
                <c:pt idx="12">
                  <c:v>279.78727989204594</c:v>
                </c:pt>
                <c:pt idx="13">
                  <c:v>276.05863518637369</c:v>
                </c:pt>
                <c:pt idx="14">
                  <c:v>252.98635331627131</c:v>
                </c:pt>
                <c:pt idx="15">
                  <c:v>271.54962025562389</c:v>
                </c:pt>
                <c:pt idx="16">
                  <c:v>250.26494583306075</c:v>
                </c:pt>
                <c:pt idx="17">
                  <c:v>239.33115106912365</c:v>
                </c:pt>
                <c:pt idx="18">
                  <c:v>258.30124650281959</c:v>
                </c:pt>
                <c:pt idx="19">
                  <c:v>238.41968361503973</c:v>
                </c:pt>
                <c:pt idx="20">
                  <c:v>218.69688099433631</c:v>
                </c:pt>
                <c:pt idx="21">
                  <c:v>217.95998726365528</c:v>
                </c:pt>
                <c:pt idx="22">
                  <c:v>254.09327692213753</c:v>
                </c:pt>
                <c:pt idx="23">
                  <c:v>282.58990258512847</c:v>
                </c:pt>
                <c:pt idx="24">
                  <c:v>331.66460747717741</c:v>
                </c:pt>
              </c:numCache>
            </c:numRef>
          </c:val>
        </c:ser>
        <c:ser>
          <c:idx val="9"/>
          <c:order val="9"/>
          <c:tx>
            <c:strRef>
              <c:f>'16.家庭におけるCO2排出量（世帯あたり）'!$Z$20</c:f>
              <c:strCache>
                <c:ptCount val="1"/>
                <c:pt idx="0">
                  <c:v>水道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'16.家庭におけるCO2排出量（世帯あたり）'!$AA$9:$AY$9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'16.家庭におけるCO2排出量（世帯あたり）'!$AA$20:$AY$20</c:f>
              <c:numCache>
                <c:formatCode>#,##0_);[Red]\(#,##0\)</c:formatCode>
                <c:ptCount val="25"/>
                <c:pt idx="0">
                  <c:v>49.582972154616229</c:v>
                </c:pt>
                <c:pt idx="1">
                  <c:v>62.362433857458171</c:v>
                </c:pt>
                <c:pt idx="2">
                  <c:v>75.418650217379806</c:v>
                </c:pt>
                <c:pt idx="3">
                  <c:v>80.139957943524621</c:v>
                </c:pt>
                <c:pt idx="4">
                  <c:v>100.14236507368648</c:v>
                </c:pt>
                <c:pt idx="5">
                  <c:v>103.45766441927286</c:v>
                </c:pt>
                <c:pt idx="6">
                  <c:v>95.030648041402074</c:v>
                </c:pt>
                <c:pt idx="7">
                  <c:v>83.10780394532955</c:v>
                </c:pt>
                <c:pt idx="8">
                  <c:v>76.151127466753863</c:v>
                </c:pt>
                <c:pt idx="9">
                  <c:v>72.781396438598492</c:v>
                </c:pt>
                <c:pt idx="10">
                  <c:v>66.572911597507854</c:v>
                </c:pt>
                <c:pt idx="11">
                  <c:v>63.200301155765487</c:v>
                </c:pt>
                <c:pt idx="12">
                  <c:v>64.630755442425752</c:v>
                </c:pt>
                <c:pt idx="13">
                  <c:v>64.57364756180155</c:v>
                </c:pt>
                <c:pt idx="14">
                  <c:v>59.600518030291219</c:v>
                </c:pt>
                <c:pt idx="15">
                  <c:v>57.101840797110889</c:v>
                </c:pt>
                <c:pt idx="16">
                  <c:v>58.977540162991801</c:v>
                </c:pt>
                <c:pt idx="17">
                  <c:v>74.145558838183078</c:v>
                </c:pt>
                <c:pt idx="18">
                  <c:v>93.819181601037769</c:v>
                </c:pt>
                <c:pt idx="19">
                  <c:v>93.602749465315114</c:v>
                </c:pt>
                <c:pt idx="20">
                  <c:v>103.20925042767082</c:v>
                </c:pt>
                <c:pt idx="21">
                  <c:v>118.39153849250451</c:v>
                </c:pt>
                <c:pt idx="22">
                  <c:v>113.22702009024302</c:v>
                </c:pt>
                <c:pt idx="23">
                  <c:v>105.08563925810387</c:v>
                </c:pt>
                <c:pt idx="24">
                  <c:v>115.58757598758432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04049248"/>
        <c:axId val="404049640"/>
      </c:barChart>
      <c:lineChart>
        <c:grouping val="standard"/>
        <c:varyColors val="0"/>
        <c:ser>
          <c:idx val="10"/>
          <c:order val="10"/>
          <c:tx>
            <c:strRef>
              <c:f>'16.家庭におけるCO2排出量（世帯あたり）'!$Y$10</c:f>
              <c:strCache>
                <c:ptCount val="1"/>
                <c:pt idx="0">
                  <c:v>合計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'16.家庭におけるCO2排出量（世帯あたり）'!$AA$9:$AX$9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'16.家庭におけるCO2排出量（世帯あたり）'!$AA$10:$AY$10</c:f>
              <c:numCache>
                <c:formatCode>#,##0_);[Red]\(#,##0\)</c:formatCode>
                <c:ptCount val="25"/>
                <c:pt idx="0">
                  <c:v>4874.3441565277308</c:v>
                </c:pt>
                <c:pt idx="1">
                  <c:v>4917.176206416194</c:v>
                </c:pt>
                <c:pt idx="2">
                  <c:v>5130.4726199206953</c:v>
                </c:pt>
                <c:pt idx="3">
                  <c:v>5182.4912131179308</c:v>
                </c:pt>
                <c:pt idx="4">
                  <c:v>5489.5272244473854</c:v>
                </c:pt>
                <c:pt idx="5">
                  <c:v>5594.8054319303428</c:v>
                </c:pt>
                <c:pt idx="6">
                  <c:v>5555.5428281219429</c:v>
                </c:pt>
                <c:pt idx="7">
                  <c:v>5312.6483696010282</c:v>
                </c:pt>
                <c:pt idx="8">
                  <c:v>5242.936245889171</c:v>
                </c:pt>
                <c:pt idx="9">
                  <c:v>5369.8050841041595</c:v>
                </c:pt>
                <c:pt idx="10">
                  <c:v>5374.3204679899782</c:v>
                </c:pt>
                <c:pt idx="11">
                  <c:v>5328.3240712287234</c:v>
                </c:pt>
                <c:pt idx="12">
                  <c:v>5571.7517698641032</c:v>
                </c:pt>
                <c:pt idx="13">
                  <c:v>5519.1645152545289</c:v>
                </c:pt>
                <c:pt idx="14">
                  <c:v>5399.6424894382244</c:v>
                </c:pt>
                <c:pt idx="15">
                  <c:v>5494.0326806038083</c:v>
                </c:pt>
                <c:pt idx="16">
                  <c:v>5252.1380800659454</c:v>
                </c:pt>
                <c:pt idx="17">
                  <c:v>5415.1190428449145</c:v>
                </c:pt>
                <c:pt idx="18">
                  <c:v>5207.5789652587118</c:v>
                </c:pt>
                <c:pt idx="19">
                  <c:v>4994.7873535737817</c:v>
                </c:pt>
                <c:pt idx="20">
                  <c:v>4940.2542763973333</c:v>
                </c:pt>
                <c:pt idx="21">
                  <c:v>5257.4344441978719</c:v>
                </c:pt>
                <c:pt idx="22">
                  <c:v>5476.033392880976</c:v>
                </c:pt>
                <c:pt idx="23">
                  <c:v>5346.9993273588698</c:v>
                </c:pt>
                <c:pt idx="24">
                  <c:v>5093.2485175473112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049248"/>
        <c:axId val="404049640"/>
      </c:lineChart>
      <c:catAx>
        <c:axId val="40404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/>
            </a:pPr>
            <a:endParaRPr lang="ja-JP"/>
          </a:p>
        </c:txPr>
        <c:crossAx val="404049640"/>
        <c:crosses val="autoZero"/>
        <c:auto val="1"/>
        <c:lblAlgn val="ctr"/>
        <c:lblOffset val="100"/>
        <c:noMultiLvlLbl val="0"/>
      </c:catAx>
      <c:valAx>
        <c:axId val="404049640"/>
        <c:scaling>
          <c:orientation val="minMax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404049248"/>
        <c:crosses val="autoZero"/>
        <c:crossBetween val="between"/>
      </c:valAx>
    </c:plotArea>
    <c:legend>
      <c:legendPos val="r"/>
      <c:legendEntry>
        <c:idx val="10"/>
        <c:delete val="1"/>
      </c:legendEntry>
      <c:layout>
        <c:manualLayout>
          <c:xMode val="edge"/>
          <c:yMode val="edge"/>
          <c:x val="0.87108264244747224"/>
          <c:y val="0.31119721145967882"/>
          <c:w val="0.12891735755252826"/>
          <c:h val="0.45380549653515539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ja-JP" sz="1600" b="1" i="0" u="none" strike="noStrike" baseline="0"/>
              <a:t>家庭からの</a:t>
            </a:r>
            <a:r>
              <a:rPr lang="en-US" altLang="ja-JP" sz="1600" b="1" i="0" u="none" strike="noStrike" baseline="0"/>
              <a:t>CO</a:t>
            </a:r>
            <a:r>
              <a:rPr lang="en-US" altLang="ja-JP" sz="1600" b="1" i="0" u="none" strike="noStrike" baseline="-25000"/>
              <a:t>2 </a:t>
            </a:r>
            <a:r>
              <a:rPr lang="ja-JP" altLang="ja-JP" sz="1600" b="1" i="0" u="none" strike="noStrike" baseline="0"/>
              <a:t>排出量（用途別）</a:t>
            </a:r>
            <a:endParaRPr lang="ja-JP" altLang="en-US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947625000000008"/>
          <c:y val="0.16108333333333341"/>
          <c:w val="0.72472805555555608"/>
          <c:h val="0.665097222222222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'16.家庭におけるCO2排出量（世帯あたり）'!$Z$39</c:f>
              <c:strCache>
                <c:ptCount val="1"/>
                <c:pt idx="0">
                  <c:v>暖房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'16.家庭におけるCO2排出量（世帯あたり）'!$AA$9:$AY$9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'16.家庭におけるCO2排出量（世帯あたり）'!$AA$39:$AY$39</c:f>
              <c:numCache>
                <c:formatCode>#,##0_);[Red]\(#,##0\)</c:formatCode>
                <c:ptCount val="25"/>
                <c:pt idx="0">
                  <c:v>633.74736606335375</c:v>
                </c:pt>
                <c:pt idx="1">
                  <c:v>622.28987995120224</c:v>
                </c:pt>
                <c:pt idx="2">
                  <c:v>654.96992231181741</c:v>
                </c:pt>
                <c:pt idx="3">
                  <c:v>704.16952507171209</c:v>
                </c:pt>
                <c:pt idx="4">
                  <c:v>705.97253317860486</c:v>
                </c:pt>
                <c:pt idx="5">
                  <c:v>766.88209274430722</c:v>
                </c:pt>
                <c:pt idx="6">
                  <c:v>705.63934411416176</c:v>
                </c:pt>
                <c:pt idx="7">
                  <c:v>640.72140424788415</c:v>
                </c:pt>
                <c:pt idx="8">
                  <c:v>672.89150630230517</c:v>
                </c:pt>
                <c:pt idx="9">
                  <c:v>719.15084604115668</c:v>
                </c:pt>
                <c:pt idx="10">
                  <c:v>738.538662961049</c:v>
                </c:pt>
                <c:pt idx="11">
                  <c:v>661.52953424248346</c:v>
                </c:pt>
                <c:pt idx="12">
                  <c:v>742.28219818297555</c:v>
                </c:pt>
                <c:pt idx="13">
                  <c:v>652.03411739488604</c:v>
                </c:pt>
                <c:pt idx="14">
                  <c:v>690.69236175786727</c:v>
                </c:pt>
                <c:pt idx="15">
                  <c:v>774.832053930087</c:v>
                </c:pt>
                <c:pt idx="16">
                  <c:v>633.2022113949381</c:v>
                </c:pt>
                <c:pt idx="17">
                  <c:v>685.41451924924911</c:v>
                </c:pt>
                <c:pt idx="18">
                  <c:v>631.73344684023834</c:v>
                </c:pt>
                <c:pt idx="19">
                  <c:v>609.30295501819705</c:v>
                </c:pt>
                <c:pt idx="20">
                  <c:v>696.77882659906163</c:v>
                </c:pt>
                <c:pt idx="21">
                  <c:v>705.87246754592798</c:v>
                </c:pt>
                <c:pt idx="22">
                  <c:v>702.87546525953746</c:v>
                </c:pt>
                <c:pt idx="23">
                  <c:v>665.88019045406736</c:v>
                </c:pt>
                <c:pt idx="24">
                  <c:v>627.28251992116509</c:v>
                </c:pt>
              </c:numCache>
            </c:numRef>
          </c:val>
        </c:ser>
        <c:ser>
          <c:idx val="1"/>
          <c:order val="1"/>
          <c:tx>
            <c:strRef>
              <c:f>'16.家庭におけるCO2排出量（世帯あたり）'!$Z$40</c:f>
              <c:strCache>
                <c:ptCount val="1"/>
                <c:pt idx="0">
                  <c:v>冷房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'16.家庭におけるCO2排出量（世帯あたり）'!$AA$9:$AY$9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'16.家庭におけるCO2排出量（世帯あたり）'!$AA$40:$AY$40</c:f>
              <c:numCache>
                <c:formatCode>#,##0_);[Red]\(#,##0\)</c:formatCode>
                <c:ptCount val="25"/>
                <c:pt idx="0">
                  <c:v>105.30573127395772</c:v>
                </c:pt>
                <c:pt idx="1">
                  <c:v>79.730884853053553</c:v>
                </c:pt>
                <c:pt idx="2">
                  <c:v>89.282806649386501</c:v>
                </c:pt>
                <c:pt idx="3">
                  <c:v>51.308336275567981</c:v>
                </c:pt>
                <c:pt idx="4">
                  <c:v>151.09086834486274</c:v>
                </c:pt>
                <c:pt idx="5">
                  <c:v>114.71605089321446</c:v>
                </c:pt>
                <c:pt idx="6">
                  <c:v>89.963711142517965</c:v>
                </c:pt>
                <c:pt idx="7">
                  <c:v>92.571861678309745</c:v>
                </c:pt>
                <c:pt idx="8">
                  <c:v>103.21588091824485</c:v>
                </c:pt>
                <c:pt idx="9">
                  <c:v>115.26917765577836</c:v>
                </c:pt>
                <c:pt idx="10">
                  <c:v>119.70679055469967</c:v>
                </c:pt>
                <c:pt idx="11">
                  <c:v>105.04953905653444</c:v>
                </c:pt>
                <c:pt idx="12">
                  <c:v>114.81930425113785</c:v>
                </c:pt>
                <c:pt idx="13">
                  <c:v>89.912294372907965</c:v>
                </c:pt>
                <c:pt idx="14">
                  <c:v>129.41748541768999</c:v>
                </c:pt>
                <c:pt idx="15">
                  <c:v>121.29803869533751</c:v>
                </c:pt>
                <c:pt idx="16">
                  <c:v>101.49822096487283</c:v>
                </c:pt>
                <c:pt idx="17">
                  <c:v>129.42924403726283</c:v>
                </c:pt>
                <c:pt idx="18">
                  <c:v>99.310843346837743</c:v>
                </c:pt>
                <c:pt idx="19">
                  <c:v>73.651420427535598</c:v>
                </c:pt>
                <c:pt idx="20">
                  <c:v>125.33882716896323</c:v>
                </c:pt>
                <c:pt idx="21">
                  <c:v>115.68297593595159</c:v>
                </c:pt>
                <c:pt idx="22">
                  <c:v>122.19528034931037</c:v>
                </c:pt>
                <c:pt idx="23">
                  <c:v>132.2006047185435</c:v>
                </c:pt>
                <c:pt idx="24">
                  <c:v>98.16891131922749</c:v>
                </c:pt>
              </c:numCache>
            </c:numRef>
          </c:val>
        </c:ser>
        <c:ser>
          <c:idx val="2"/>
          <c:order val="2"/>
          <c:tx>
            <c:strRef>
              <c:f>'16.家庭におけるCO2排出量（世帯あたり）'!$Z$41</c:f>
              <c:strCache>
                <c:ptCount val="1"/>
                <c:pt idx="0">
                  <c:v>給湯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'16.家庭におけるCO2排出量（世帯あたり）'!$AA$9:$AY$9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'16.家庭におけるCO2排出量（世帯あたり）'!$AA$41:$AY$41</c:f>
              <c:numCache>
                <c:formatCode>#,##0_);[Red]\(#,##0\)</c:formatCode>
                <c:ptCount val="25"/>
                <c:pt idx="0">
                  <c:v>811.20164104311493</c:v>
                </c:pt>
                <c:pt idx="1">
                  <c:v>814.25317487623488</c:v>
                </c:pt>
                <c:pt idx="2">
                  <c:v>860.28768904928393</c:v>
                </c:pt>
                <c:pt idx="3">
                  <c:v>916.50858039242769</c:v>
                </c:pt>
                <c:pt idx="4">
                  <c:v>813.17065447759614</c:v>
                </c:pt>
                <c:pt idx="5">
                  <c:v>846.40714557646686</c:v>
                </c:pt>
                <c:pt idx="6">
                  <c:v>862.83238434460782</c:v>
                </c:pt>
                <c:pt idx="7">
                  <c:v>865.74807317221564</c:v>
                </c:pt>
                <c:pt idx="8">
                  <c:v>775.26054432056662</c:v>
                </c:pt>
                <c:pt idx="9">
                  <c:v>768.48922028641675</c:v>
                </c:pt>
                <c:pt idx="10">
                  <c:v>796.66691204601614</c:v>
                </c:pt>
                <c:pt idx="11">
                  <c:v>789.81326900669535</c:v>
                </c:pt>
                <c:pt idx="12">
                  <c:v>778.00751081858471</c:v>
                </c:pt>
                <c:pt idx="13">
                  <c:v>803.92916623495159</c:v>
                </c:pt>
                <c:pt idx="14">
                  <c:v>754.80210572215128</c:v>
                </c:pt>
                <c:pt idx="15">
                  <c:v>780.48431241192975</c:v>
                </c:pt>
                <c:pt idx="16">
                  <c:v>769.0370155936829</c:v>
                </c:pt>
                <c:pt idx="17">
                  <c:v>763.89651126199851</c:v>
                </c:pt>
                <c:pt idx="18">
                  <c:v>709.94891789066435</c:v>
                </c:pt>
                <c:pt idx="19">
                  <c:v>678.60091513835744</c:v>
                </c:pt>
                <c:pt idx="20">
                  <c:v>699.6137557790247</c:v>
                </c:pt>
                <c:pt idx="21">
                  <c:v>714.08154111309705</c:v>
                </c:pt>
                <c:pt idx="22">
                  <c:v>726.51583075693873</c:v>
                </c:pt>
                <c:pt idx="23">
                  <c:v>689.40275603933276</c:v>
                </c:pt>
                <c:pt idx="24">
                  <c:v>655.81575070701251</c:v>
                </c:pt>
              </c:numCache>
            </c:numRef>
          </c:val>
        </c:ser>
        <c:ser>
          <c:idx val="3"/>
          <c:order val="3"/>
          <c:tx>
            <c:strRef>
              <c:f>'16.家庭におけるCO2排出量（世帯あたり）'!$Z$42</c:f>
              <c:strCache>
                <c:ptCount val="1"/>
                <c:pt idx="0">
                  <c:v>厨房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'16.家庭におけるCO2排出量（世帯あたり）'!$AA$9:$AY$9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'16.家庭におけるCO2排出量（世帯あたり）'!$AA$42:$AY$42</c:f>
              <c:numCache>
                <c:formatCode>#,##0_);[Red]\(#,##0\)</c:formatCode>
                <c:ptCount val="25"/>
                <c:pt idx="0">
                  <c:v>237.45516256099111</c:v>
                </c:pt>
                <c:pt idx="1">
                  <c:v>232.42599630143386</c:v>
                </c:pt>
                <c:pt idx="2">
                  <c:v>231.85177011219329</c:v>
                </c:pt>
                <c:pt idx="3">
                  <c:v>232.48425706108421</c:v>
                </c:pt>
                <c:pt idx="4">
                  <c:v>242.87654984652127</c:v>
                </c:pt>
                <c:pt idx="5">
                  <c:v>235.52617178827441</c:v>
                </c:pt>
                <c:pt idx="6">
                  <c:v>224.12075425353203</c:v>
                </c:pt>
                <c:pt idx="7">
                  <c:v>224.08315436090692</c:v>
                </c:pt>
                <c:pt idx="8">
                  <c:v>247.65756476928561</c:v>
                </c:pt>
                <c:pt idx="9">
                  <c:v>255.44722949490549</c:v>
                </c:pt>
                <c:pt idx="10">
                  <c:v>249.31687264390712</c:v>
                </c:pt>
                <c:pt idx="11">
                  <c:v>231.50595932820636</c:v>
                </c:pt>
                <c:pt idx="12">
                  <c:v>231.82282214791434</c:v>
                </c:pt>
                <c:pt idx="13">
                  <c:v>245.07444270351613</c:v>
                </c:pt>
                <c:pt idx="14">
                  <c:v>234.91483186525872</c:v>
                </c:pt>
                <c:pt idx="15">
                  <c:v>227.69508027389895</c:v>
                </c:pt>
                <c:pt idx="16">
                  <c:v>225.68567064710444</c:v>
                </c:pt>
                <c:pt idx="17">
                  <c:v>233.18697792687502</c:v>
                </c:pt>
                <c:pt idx="18">
                  <c:v>231.83262608466134</c:v>
                </c:pt>
                <c:pt idx="19">
                  <c:v>220.40660141970235</c:v>
                </c:pt>
                <c:pt idx="20">
                  <c:v>224.93073793711409</c:v>
                </c:pt>
                <c:pt idx="21">
                  <c:v>239.22425022570889</c:v>
                </c:pt>
                <c:pt idx="22">
                  <c:v>252.78364290997325</c:v>
                </c:pt>
                <c:pt idx="23">
                  <c:v>253.41843951433918</c:v>
                </c:pt>
                <c:pt idx="24">
                  <c:v>252.15445080830631</c:v>
                </c:pt>
              </c:numCache>
            </c:numRef>
          </c:val>
        </c:ser>
        <c:ser>
          <c:idx val="4"/>
          <c:order val="4"/>
          <c:tx>
            <c:strRef>
              <c:f>'16.家庭におけるCO2排出量（世帯あたり）'!$Z$43</c:f>
              <c:strCache>
                <c:ptCount val="1"/>
                <c:pt idx="0">
                  <c:v>動力他1)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'16.家庭におけるCO2排出量（世帯あたり）'!$AA$9:$AY$9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'16.家庭におけるCO2排出量（世帯あたり）'!$AA$43:$AY$43</c:f>
              <c:numCache>
                <c:formatCode>#,##0_);[Red]\(#,##0\)</c:formatCode>
                <c:ptCount val="25"/>
                <c:pt idx="0">
                  <c:v>1385.8607712227786</c:v>
                </c:pt>
                <c:pt idx="1">
                  <c:v>1421.7353009336489</c:v>
                </c:pt>
                <c:pt idx="2">
                  <c:v>1456.2278572523596</c:v>
                </c:pt>
                <c:pt idx="3">
                  <c:v>1367.8491696190629</c:v>
                </c:pt>
                <c:pt idx="4">
                  <c:v>1484.4953706187669</c:v>
                </c:pt>
                <c:pt idx="5">
                  <c:v>1469.0058314758808</c:v>
                </c:pt>
                <c:pt idx="6">
                  <c:v>1494.489733599481</c:v>
                </c:pt>
                <c:pt idx="7">
                  <c:v>1424.7815803770652</c:v>
                </c:pt>
                <c:pt idx="8">
                  <c:v>1404.0727901654504</c:v>
                </c:pt>
                <c:pt idx="9">
                  <c:v>1479.5249983972965</c:v>
                </c:pt>
                <c:pt idx="10">
                  <c:v>1497.0198618678196</c:v>
                </c:pt>
                <c:pt idx="11">
                  <c:v>1493.9613918765901</c:v>
                </c:pt>
                <c:pt idx="12">
                  <c:v>1607.2989183425655</c:v>
                </c:pt>
                <c:pt idx="13">
                  <c:v>1682.525639904414</c:v>
                </c:pt>
                <c:pt idx="14">
                  <c:v>1603.3365504694139</c:v>
                </c:pt>
                <c:pt idx="15">
                  <c:v>1666.3715578071085</c:v>
                </c:pt>
                <c:pt idx="16">
                  <c:v>1563.1582553661849</c:v>
                </c:pt>
                <c:pt idx="17">
                  <c:v>1740.8472122355095</c:v>
                </c:pt>
                <c:pt idx="18">
                  <c:v>1647.3645912579611</c:v>
                </c:pt>
                <c:pt idx="19">
                  <c:v>1507.3144146118059</c:v>
                </c:pt>
                <c:pt idx="20">
                  <c:v>1515.075417603211</c:v>
                </c:pt>
                <c:pt idx="21">
                  <c:v>1791.2373123233415</c:v>
                </c:pt>
                <c:pt idx="22">
                  <c:v>1964.4346021870085</c:v>
                </c:pt>
                <c:pt idx="23">
                  <c:v>1945.0680900517541</c:v>
                </c:pt>
                <c:pt idx="24">
                  <c:v>1857.0285724553867</c:v>
                </c:pt>
              </c:numCache>
            </c:numRef>
          </c:val>
        </c:ser>
        <c:ser>
          <c:idx val="5"/>
          <c:order val="5"/>
          <c:tx>
            <c:strRef>
              <c:f>'16.家庭におけるCO2排出量（世帯あたり）'!$Z$44</c:f>
              <c:strCache>
                <c:ptCount val="1"/>
                <c:pt idx="0">
                  <c:v>自家用乗用車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'16.家庭におけるCO2排出量（世帯あたり）'!$AA$9:$AY$9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'16.家庭におけるCO2排出量（世帯あたり）'!$AA$44:$AY$44</c:f>
              <c:numCache>
                <c:formatCode>#,##0_);[Red]\(#,##0\)</c:formatCode>
                <c:ptCount val="25"/>
                <c:pt idx="0">
                  <c:v>1364.5057161672039</c:v>
                </c:pt>
                <c:pt idx="1">
                  <c:v>1406.541401874214</c:v>
                </c:pt>
                <c:pt idx="2">
                  <c:v>1488.6041977919263</c:v>
                </c:pt>
                <c:pt idx="3">
                  <c:v>1562.5721648588026</c:v>
                </c:pt>
                <c:pt idx="4">
                  <c:v>1724.324866553425</c:v>
                </c:pt>
                <c:pt idx="5">
                  <c:v>1791.5806476723606</c:v>
                </c:pt>
                <c:pt idx="6">
                  <c:v>1809.5627288019148</c:v>
                </c:pt>
                <c:pt idx="7">
                  <c:v>1707.7915610091352</c:v>
                </c:pt>
                <c:pt idx="8">
                  <c:v>1694.5903813830116</c:v>
                </c:pt>
                <c:pt idx="9">
                  <c:v>1687.7279058796228</c:v>
                </c:pt>
                <c:pt idx="10">
                  <c:v>1628.0690056019655</c:v>
                </c:pt>
                <c:pt idx="11">
                  <c:v>1703.7288221245722</c:v>
                </c:pt>
                <c:pt idx="12">
                  <c:v>1753.1029807864534</c:v>
                </c:pt>
                <c:pt idx="13">
                  <c:v>1705.0565718956784</c:v>
                </c:pt>
                <c:pt idx="14">
                  <c:v>1673.892282859282</c:v>
                </c:pt>
                <c:pt idx="15">
                  <c:v>1594.7001764327124</c:v>
                </c:pt>
                <c:pt idx="16">
                  <c:v>1650.3142201031096</c:v>
                </c:pt>
                <c:pt idx="17">
                  <c:v>1548.8678682267134</c:v>
                </c:pt>
                <c:pt idx="18">
                  <c:v>1535.2681117344912</c:v>
                </c:pt>
                <c:pt idx="19">
                  <c:v>1573.4886138778272</c:v>
                </c:pt>
                <c:pt idx="20">
                  <c:v>1356.6105798879512</c:v>
                </c:pt>
                <c:pt idx="21">
                  <c:v>1354.9843712976844</c:v>
                </c:pt>
                <c:pt idx="22">
                  <c:v>1339.908274405826</c:v>
                </c:pt>
                <c:pt idx="23">
                  <c:v>1273.3537047376014</c:v>
                </c:pt>
                <c:pt idx="24">
                  <c:v>1155.5461288714516</c:v>
                </c:pt>
              </c:numCache>
            </c:numRef>
          </c:val>
        </c:ser>
        <c:ser>
          <c:idx val="6"/>
          <c:order val="6"/>
          <c:tx>
            <c:strRef>
              <c:f>'16.家庭におけるCO2排出量（世帯あたり）'!$Z$45</c:f>
              <c:strCache>
                <c:ptCount val="1"/>
                <c:pt idx="0">
                  <c:v>一般廃棄物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'16.家庭におけるCO2排出量（世帯あたり）'!$AA$9:$AY$9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'16.家庭におけるCO2排出量（世帯あたり）'!$AA$45:$AY$45</c:f>
              <c:numCache>
                <c:formatCode>#,##0_);[Red]\(#,##0\)</c:formatCode>
                <c:ptCount val="25"/>
                <c:pt idx="0">
                  <c:v>286.68479604171432</c:v>
                </c:pt>
                <c:pt idx="1">
                  <c:v>277.83713376894843</c:v>
                </c:pt>
                <c:pt idx="2">
                  <c:v>273.8297265363484</c:v>
                </c:pt>
                <c:pt idx="3">
                  <c:v>267.45922189574918</c:v>
                </c:pt>
                <c:pt idx="4">
                  <c:v>267.45401635392284</c:v>
                </c:pt>
                <c:pt idx="5">
                  <c:v>267.22982736056701</c:v>
                </c:pt>
                <c:pt idx="6">
                  <c:v>273.90352382432502</c:v>
                </c:pt>
                <c:pt idx="7">
                  <c:v>273.84293081018171</c:v>
                </c:pt>
                <c:pt idx="8">
                  <c:v>269.09645056355271</c:v>
                </c:pt>
                <c:pt idx="9">
                  <c:v>271.41430991038379</c:v>
                </c:pt>
                <c:pt idx="10">
                  <c:v>278.42945071701251</c:v>
                </c:pt>
                <c:pt idx="11">
                  <c:v>279.53525443787572</c:v>
                </c:pt>
                <c:pt idx="12">
                  <c:v>279.78727989204594</c:v>
                </c:pt>
                <c:pt idx="13">
                  <c:v>276.05863518637369</c:v>
                </c:pt>
                <c:pt idx="14">
                  <c:v>252.98635331627131</c:v>
                </c:pt>
                <c:pt idx="15">
                  <c:v>271.54962025562389</c:v>
                </c:pt>
                <c:pt idx="16">
                  <c:v>250.26494583306075</c:v>
                </c:pt>
                <c:pt idx="17">
                  <c:v>239.33115106912365</c:v>
                </c:pt>
                <c:pt idx="18">
                  <c:v>258.30124650281959</c:v>
                </c:pt>
                <c:pt idx="19">
                  <c:v>238.41968361503973</c:v>
                </c:pt>
                <c:pt idx="20">
                  <c:v>218.69688099433631</c:v>
                </c:pt>
                <c:pt idx="21">
                  <c:v>217.95998726365528</c:v>
                </c:pt>
                <c:pt idx="22">
                  <c:v>254.09327692213753</c:v>
                </c:pt>
                <c:pt idx="23">
                  <c:v>282.58990258512847</c:v>
                </c:pt>
                <c:pt idx="24">
                  <c:v>331.66460747717741</c:v>
                </c:pt>
              </c:numCache>
            </c:numRef>
          </c:val>
        </c:ser>
        <c:ser>
          <c:idx val="7"/>
          <c:order val="7"/>
          <c:tx>
            <c:strRef>
              <c:f>'16.家庭におけるCO2排出量（世帯あたり）'!$Z$46</c:f>
              <c:strCache>
                <c:ptCount val="1"/>
                <c:pt idx="0">
                  <c:v>水道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'16.家庭におけるCO2排出量（世帯あたり）'!$AA$9:$AY$9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'16.家庭におけるCO2排出量（世帯あたり）'!$AA$46:$AY$46</c:f>
              <c:numCache>
                <c:formatCode>#,##0_);[Red]\(#,##0\)</c:formatCode>
                <c:ptCount val="25"/>
                <c:pt idx="0">
                  <c:v>49.582972154616229</c:v>
                </c:pt>
                <c:pt idx="1">
                  <c:v>62.362433857458171</c:v>
                </c:pt>
                <c:pt idx="2">
                  <c:v>75.418650217379806</c:v>
                </c:pt>
                <c:pt idx="3">
                  <c:v>80.139957943524621</c:v>
                </c:pt>
                <c:pt idx="4">
                  <c:v>100.14236507368648</c:v>
                </c:pt>
                <c:pt idx="5">
                  <c:v>103.45766441927286</c:v>
                </c:pt>
                <c:pt idx="6">
                  <c:v>95.030648041402074</c:v>
                </c:pt>
                <c:pt idx="7">
                  <c:v>83.10780394532955</c:v>
                </c:pt>
                <c:pt idx="8">
                  <c:v>76.151127466753863</c:v>
                </c:pt>
                <c:pt idx="9">
                  <c:v>72.781396438598492</c:v>
                </c:pt>
                <c:pt idx="10">
                  <c:v>66.572911597507854</c:v>
                </c:pt>
                <c:pt idx="11">
                  <c:v>63.200301155765487</c:v>
                </c:pt>
                <c:pt idx="12">
                  <c:v>64.630755442425752</c:v>
                </c:pt>
                <c:pt idx="13">
                  <c:v>64.57364756180155</c:v>
                </c:pt>
                <c:pt idx="14">
                  <c:v>59.600518030291219</c:v>
                </c:pt>
                <c:pt idx="15">
                  <c:v>57.101840797110889</c:v>
                </c:pt>
                <c:pt idx="16">
                  <c:v>58.977540162991801</c:v>
                </c:pt>
                <c:pt idx="17">
                  <c:v>74.145558838183078</c:v>
                </c:pt>
                <c:pt idx="18">
                  <c:v>93.819181601037769</c:v>
                </c:pt>
                <c:pt idx="19">
                  <c:v>93.602749465315114</c:v>
                </c:pt>
                <c:pt idx="20">
                  <c:v>103.20925042767082</c:v>
                </c:pt>
                <c:pt idx="21">
                  <c:v>118.39153849250451</c:v>
                </c:pt>
                <c:pt idx="22">
                  <c:v>113.22702009024302</c:v>
                </c:pt>
                <c:pt idx="23">
                  <c:v>105.08563925810387</c:v>
                </c:pt>
                <c:pt idx="24">
                  <c:v>115.58757598758432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04050424"/>
        <c:axId val="404043760"/>
      </c:barChart>
      <c:lineChart>
        <c:grouping val="standard"/>
        <c:varyColors val="0"/>
        <c:ser>
          <c:idx val="10"/>
          <c:order val="8"/>
          <c:tx>
            <c:strRef>
              <c:f>'16.家庭におけるCO2排出量（世帯あたり）'!$Y$10</c:f>
              <c:strCache>
                <c:ptCount val="1"/>
                <c:pt idx="0">
                  <c:v>合計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'16.家庭におけるCO2排出量（世帯あたり）'!$AA$37:$AY$37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'16.家庭におけるCO2排出量（世帯あたり）'!$AA$10:$AY$10</c:f>
              <c:numCache>
                <c:formatCode>#,##0_);[Red]\(#,##0\)</c:formatCode>
                <c:ptCount val="25"/>
                <c:pt idx="0">
                  <c:v>4874.3441565277308</c:v>
                </c:pt>
                <c:pt idx="1">
                  <c:v>4917.176206416194</c:v>
                </c:pt>
                <c:pt idx="2">
                  <c:v>5130.4726199206953</c:v>
                </c:pt>
                <c:pt idx="3">
                  <c:v>5182.4912131179308</c:v>
                </c:pt>
                <c:pt idx="4">
                  <c:v>5489.5272244473854</c:v>
                </c:pt>
                <c:pt idx="5">
                  <c:v>5594.8054319303428</c:v>
                </c:pt>
                <c:pt idx="6">
                  <c:v>5555.5428281219429</c:v>
                </c:pt>
                <c:pt idx="7">
                  <c:v>5312.6483696010282</c:v>
                </c:pt>
                <c:pt idx="8">
                  <c:v>5242.936245889171</c:v>
                </c:pt>
                <c:pt idx="9">
                  <c:v>5369.8050841041595</c:v>
                </c:pt>
                <c:pt idx="10">
                  <c:v>5374.3204679899782</c:v>
                </c:pt>
                <c:pt idx="11">
                  <c:v>5328.3240712287234</c:v>
                </c:pt>
                <c:pt idx="12">
                  <c:v>5571.7517698641032</c:v>
                </c:pt>
                <c:pt idx="13">
                  <c:v>5519.1645152545289</c:v>
                </c:pt>
                <c:pt idx="14">
                  <c:v>5399.6424894382244</c:v>
                </c:pt>
                <c:pt idx="15">
                  <c:v>5494.0326806038083</c:v>
                </c:pt>
                <c:pt idx="16">
                  <c:v>5252.1380800659454</c:v>
                </c:pt>
                <c:pt idx="17">
                  <c:v>5415.1190428449145</c:v>
                </c:pt>
                <c:pt idx="18">
                  <c:v>5207.5789652587118</c:v>
                </c:pt>
                <c:pt idx="19">
                  <c:v>4994.7873535737817</c:v>
                </c:pt>
                <c:pt idx="20">
                  <c:v>4940.2542763973333</c:v>
                </c:pt>
                <c:pt idx="21">
                  <c:v>5257.4344441978719</c:v>
                </c:pt>
                <c:pt idx="22">
                  <c:v>5476.033392880976</c:v>
                </c:pt>
                <c:pt idx="23">
                  <c:v>5346.9993273588698</c:v>
                </c:pt>
                <c:pt idx="24">
                  <c:v>5093.2485175473112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050424"/>
        <c:axId val="404043760"/>
      </c:lineChart>
      <c:catAx>
        <c:axId val="404050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/>
            </a:pPr>
            <a:endParaRPr lang="ja-JP"/>
          </a:p>
        </c:txPr>
        <c:crossAx val="404043760"/>
        <c:crosses val="autoZero"/>
        <c:auto val="1"/>
        <c:lblAlgn val="ctr"/>
        <c:lblOffset val="100"/>
        <c:noMultiLvlLbl val="0"/>
      </c:catAx>
      <c:valAx>
        <c:axId val="404043760"/>
        <c:scaling>
          <c:orientation val="minMax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404050424"/>
        <c:crosses val="autoZero"/>
        <c:crossBetween val="between"/>
      </c:valAx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84815217542251653"/>
          <c:y val="0.35657783517801034"/>
          <c:w val="0.15008415614714846"/>
          <c:h val="0.36304443426053234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altLang="ja-JP" sz="1600" b="1"/>
              <a:t>2014</a:t>
            </a:r>
            <a:r>
              <a:rPr lang="ja-JP" altLang="ja-JP" sz="1600" b="1"/>
              <a:t>年度の家庭からの</a:t>
            </a:r>
            <a:r>
              <a:rPr lang="en-US" altLang="ja-JP" sz="1600" b="1"/>
              <a:t>CO</a:t>
            </a:r>
            <a:r>
              <a:rPr lang="en-US" altLang="ja-JP" sz="1600" b="1" baseline="-25000"/>
              <a:t>2</a:t>
            </a:r>
            <a:r>
              <a:rPr lang="ja-JP" altLang="ja-JP" sz="1600" b="1"/>
              <a:t>排出量（燃料種別）</a:t>
            </a:r>
            <a:endParaRPr lang="ja-JP" altLang="ja-JP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525240740740749"/>
          <c:y val="0.14517629629629639"/>
          <c:w val="0.62656611111111116"/>
          <c:h val="0.62656611111111116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6420725187129386E-2"/>
                  <c:y val="-3.772472885333777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529582269196438E-2"/>
                      <c:h val="7.3799004787439143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0.10099644951788433"/>
                  <c:y val="-8.238562772246062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4804898417271263E-2"/>
                      <c:h val="7.6463313905963309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1.4028932740656952E-2"/>
                  <c:y val="1.296796906720586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944457945604563"/>
                      <c:h val="9.0303574548208282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2463256907701352"/>
                  <c:y val="5.878894767783656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4529618982812333E-3"/>
                  <c:y val="9.268656232785716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836609696680483"/>
                      <c:h val="4.5505456626120613E-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7.9354234602049684E-2"/>
                  <c:y val="-8.916552041284822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5.8118661093289692E-3"/>
                  <c:y val="2.7491008068435889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2396583568253525E-2"/>
                  <c:y val="-9.701456653597305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864531323182424"/>
                      <c:h val="4.5505456626120627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'17.家庭におけるCO2排出量（一人あたり）'!$Z$25:$Z$34</c:f>
              <c:strCache>
                <c:ptCount val="10"/>
                <c:pt idx="0">
                  <c:v>石炭等</c:v>
                </c:pt>
                <c:pt idx="1">
                  <c:v>灯油</c:v>
                </c:pt>
                <c:pt idx="2">
                  <c:v>LPG</c:v>
                </c:pt>
                <c:pt idx="3">
                  <c:v>都市ガス</c:v>
                </c:pt>
                <c:pt idx="4">
                  <c:v>電力</c:v>
                </c:pt>
                <c:pt idx="5">
                  <c:v>熱</c:v>
                </c:pt>
                <c:pt idx="6">
                  <c:v>ガソリン</c:v>
                </c:pt>
                <c:pt idx="7">
                  <c:v>軽油</c:v>
                </c:pt>
                <c:pt idx="8">
                  <c:v>一般廃棄物</c:v>
                </c:pt>
                <c:pt idx="9">
                  <c:v>水道</c:v>
                </c:pt>
              </c:strCache>
            </c:strRef>
          </c:cat>
          <c:val>
            <c:numRef>
              <c:f>'17.家庭におけるCO2排出量（一人あたり）'!$AY$25:$AY$34</c:f>
              <c:numCache>
                <c:formatCode>0.0%</c:formatCode>
                <c:ptCount val="10"/>
                <c:pt idx="0">
                  <c:v>0</c:v>
                </c:pt>
                <c:pt idx="1">
                  <c:v>7.7075923764312104E-2</c:v>
                </c:pt>
                <c:pt idx="2">
                  <c:v>4.3472023038779666E-2</c:v>
                </c:pt>
                <c:pt idx="3">
                  <c:v>7.7737815234444077E-2</c:v>
                </c:pt>
                <c:pt idx="4">
                  <c:v>0.48679135546330932</c:v>
                </c:pt>
                <c:pt idx="5" formatCode="0.00%">
                  <c:v>2.3210964284588726E-4</c:v>
                </c:pt>
                <c:pt idx="6">
                  <c:v>0.21831356902311075</c:v>
                </c:pt>
                <c:pt idx="7">
                  <c:v>8.5644489825593469E-3</c:v>
                </c:pt>
                <c:pt idx="8">
                  <c:v>6.5118481129385924E-2</c:v>
                </c:pt>
                <c:pt idx="9">
                  <c:v>2.2694273721252912E-2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65091863517061"/>
          <c:y val="0.1664456370805884"/>
          <c:w val="0.68714282589676257"/>
          <c:h val="0.80353747941355591"/>
        </c:manualLayout>
      </c:layout>
      <c:doughnut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3175">
                <a:solidFill>
                  <a:schemeClr val="tx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7.1957684871539709E-2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CO</a:t>
                    </a:r>
                    <a:r>
                      <a:rPr lang="en-US" altLang="en-US" baseline="-25000"/>
                      <a:t>2</a:t>
                    </a:r>
                    <a:r>
                      <a:rPr lang="en-US" altLang="en-US"/>
                      <a:t>
92.8%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416666666666667"/>
                  <c:y val="-6.4966073130825114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CH</a:t>
                    </a:r>
                    <a:r>
                      <a:rPr lang="en-US" altLang="en-US" baseline="-25000"/>
                      <a:t>4</a:t>
                    </a:r>
                    <a:r>
                      <a:rPr lang="en-US" altLang="en-US"/>
                      <a:t>
2.6%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9722222222222224"/>
                  <c:y val="-0.16891179014014526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N</a:t>
                    </a:r>
                    <a:r>
                      <a:rPr lang="en-US" altLang="en-US" baseline="-25000"/>
                      <a:t>2</a:t>
                    </a:r>
                    <a:r>
                      <a:rPr lang="en-US" altLang="en-US"/>
                      <a:t>O
1.5%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0000000000000006"/>
                  <c:y val="-0.194898219392475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1111111111111165E-2"/>
                  <c:y val="-0.194532209744245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1388888888888885"/>
                  <c:y val="-0.18817474236731771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SF</a:t>
                    </a:r>
                    <a:r>
                      <a:rPr lang="en-US" altLang="en-US" baseline="-25000"/>
                      <a:t>6</a:t>
                    </a:r>
                    <a:r>
                      <a:rPr lang="en-US" altLang="en-US"/>
                      <a:t>
0.2%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23333333333333342"/>
                  <c:y val="-0.14942196820089759"/>
                </c:manualLayout>
              </c:layout>
              <c:tx>
                <c:rich>
                  <a:bodyPr/>
                  <a:lstStyle/>
                  <a:p>
                    <a:r>
                      <a:rPr lang="en-US" altLang="en-US"/>
                      <a:t>NF</a:t>
                    </a:r>
                    <a:r>
                      <a:rPr lang="en-US" altLang="en-US" baseline="-25000"/>
                      <a:t>3</a:t>
                    </a:r>
                    <a:r>
                      <a:rPr lang="en-US" altLang="en-US"/>
                      <a:t>
0.1%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20555555555555555"/>
                  <c:y val="-0.190937335107026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3000000000000001"/>
                  <c:y val="-0.104021425503992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'1.Total'!$BG$21:$BG$27</c:f>
              <c:strCache>
                <c:ptCount val="7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HFCs</c:v>
                </c:pt>
                <c:pt idx="4">
                  <c:v>PFCs</c:v>
                </c:pt>
                <c:pt idx="5">
                  <c:v>SF6</c:v>
                </c:pt>
                <c:pt idx="6">
                  <c:v>NF3</c:v>
                </c:pt>
              </c:strCache>
            </c:strRef>
          </c:cat>
          <c:val>
            <c:numRef>
              <c:f>'1.Total'!$BH$21:$BH$27</c:f>
              <c:numCache>
                <c:formatCode>0.0%</c:formatCode>
                <c:ptCount val="7"/>
                <c:pt idx="0">
                  <c:v>0.92787270720868509</c:v>
                </c:pt>
                <c:pt idx="1">
                  <c:v>2.6015724115412898E-2</c:v>
                </c:pt>
                <c:pt idx="2">
                  <c:v>1.5286242464450992E-2</c:v>
                </c:pt>
                <c:pt idx="3">
                  <c:v>2.6237944488863255E-2</c:v>
                </c:pt>
                <c:pt idx="4">
                  <c:v>2.4646368587371735E-3</c:v>
                </c:pt>
                <c:pt idx="5">
                  <c:v>1.513652248380411E-3</c:v>
                </c:pt>
                <c:pt idx="6">
                  <c:v>6.0909261547002509E-4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6"/>
      </c:doughnut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3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ja-JP" sz="1600"/>
              <a:t>家庭からの</a:t>
            </a:r>
            <a:r>
              <a:rPr lang="en-US" altLang="ja-JP" sz="1600"/>
              <a:t>CO</a:t>
            </a:r>
            <a:r>
              <a:rPr lang="en-US" altLang="ja-JP" sz="1600" baseline="-25000"/>
              <a:t>2</a:t>
            </a:r>
            <a:r>
              <a:rPr lang="ja-JP" altLang="ja-JP" sz="1600"/>
              <a:t>排出量（燃料種別）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037541666666668"/>
          <c:y val="0.1320487037037037"/>
          <c:w val="0.72339680555555563"/>
          <c:h val="0.666061481481481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'17.家庭におけるCO2排出量（一人あたり）'!$Z$11</c:f>
              <c:strCache>
                <c:ptCount val="1"/>
                <c:pt idx="0">
                  <c:v>石炭等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'17.家庭におけるCO2排出量（一人あたり）'!$AA$9:$AY$9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'17.家庭におけるCO2排出量（一人あたり）'!$AA$11:$AY$11</c:f>
              <c:numCache>
                <c:formatCode>#,##0_);[Red]\(#,##0\)</c:formatCode>
                <c:ptCount val="25"/>
                <c:pt idx="0">
                  <c:v>2.5094841602840035</c:v>
                </c:pt>
                <c:pt idx="1">
                  <c:v>2.2192863354646981</c:v>
                </c:pt>
                <c:pt idx="2">
                  <c:v>2.961854138992666</c:v>
                </c:pt>
                <c:pt idx="3">
                  <c:v>2.4606126931457561</c:v>
                </c:pt>
                <c:pt idx="4">
                  <c:v>1.7966329280478188</c:v>
                </c:pt>
                <c:pt idx="5">
                  <c:v>1.4040763602188022</c:v>
                </c:pt>
                <c:pt idx="6">
                  <c:v>2.0215125336654509</c:v>
                </c:pt>
                <c:pt idx="7">
                  <c:v>1.6489152051259979</c:v>
                </c:pt>
                <c:pt idx="8">
                  <c:v>1.0575174794409079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'17.家庭におけるCO2排出量（一人あたり）'!$Z$12</c:f>
              <c:strCache>
                <c:ptCount val="1"/>
                <c:pt idx="0">
                  <c:v>灯油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'17.家庭におけるCO2排出量（一人あたり）'!$AA$9:$AY$9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'17.家庭におけるCO2排出量（一人あたり）'!$AA$12:$AY$12</c:f>
              <c:numCache>
                <c:formatCode>#,##0_);[Red]\(#,##0\)</c:formatCode>
                <c:ptCount val="25"/>
                <c:pt idx="0">
                  <c:v>207.68336374375974</c:v>
                </c:pt>
                <c:pt idx="1">
                  <c:v>202.12507465761118</c:v>
                </c:pt>
                <c:pt idx="2">
                  <c:v>219.88729753418914</c:v>
                </c:pt>
                <c:pt idx="3">
                  <c:v>236.8894824658102</c:v>
                </c:pt>
                <c:pt idx="4">
                  <c:v>221.07262819336998</c:v>
                </c:pt>
                <c:pt idx="5">
                  <c:v>245.08410882693158</c:v>
                </c:pt>
                <c:pt idx="6">
                  <c:v>238.08152029214412</c:v>
                </c:pt>
                <c:pt idx="7">
                  <c:v>234.06020065483162</c:v>
                </c:pt>
                <c:pt idx="8">
                  <c:v>228.20654477559802</c:v>
                </c:pt>
                <c:pt idx="9">
                  <c:v>240.55984747392705</c:v>
                </c:pt>
                <c:pt idx="10">
                  <c:v>255.65898686228837</c:v>
                </c:pt>
                <c:pt idx="11">
                  <c:v>235.95923616675287</c:v>
                </c:pt>
                <c:pt idx="12">
                  <c:v>250.2895900643546</c:v>
                </c:pt>
                <c:pt idx="13">
                  <c:v>220.53264464405478</c:v>
                </c:pt>
                <c:pt idx="14">
                  <c:v>230.27050275689115</c:v>
                </c:pt>
                <c:pt idx="15">
                  <c:v>249.58232450002282</c:v>
                </c:pt>
                <c:pt idx="16">
                  <c:v>221.33454572207114</c:v>
                </c:pt>
                <c:pt idx="17">
                  <c:v>210.69557858680338</c:v>
                </c:pt>
                <c:pt idx="18">
                  <c:v>194.40519726303728</c:v>
                </c:pt>
                <c:pt idx="19">
                  <c:v>189.99803443458214</c:v>
                </c:pt>
                <c:pt idx="20">
                  <c:v>205.61299035500696</c:v>
                </c:pt>
                <c:pt idx="21">
                  <c:v>198.90944181321868</c:v>
                </c:pt>
                <c:pt idx="22">
                  <c:v>190.54930636812199</c:v>
                </c:pt>
                <c:pt idx="23">
                  <c:v>181.31721657413595</c:v>
                </c:pt>
                <c:pt idx="24">
                  <c:v>169.74994835470375</c:v>
                </c:pt>
              </c:numCache>
            </c:numRef>
          </c:val>
        </c:ser>
        <c:ser>
          <c:idx val="2"/>
          <c:order val="2"/>
          <c:tx>
            <c:strRef>
              <c:f>'17.家庭におけるCO2排出量（一人あたり）'!$Z$13</c:f>
              <c:strCache>
                <c:ptCount val="1"/>
                <c:pt idx="0">
                  <c:v>LPG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'17.家庭におけるCO2排出量（一人あたり）'!$AA$9:$AY$9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'17.家庭におけるCO2排出量（一人あたり）'!$AA$13:$AY$13</c:f>
              <c:numCache>
                <c:formatCode>#,##0_);[Red]\(#,##0\)</c:formatCode>
                <c:ptCount val="25"/>
                <c:pt idx="0">
                  <c:v>115.14558717949632</c:v>
                </c:pt>
                <c:pt idx="1">
                  <c:v>116.89208982356644</c:v>
                </c:pt>
                <c:pt idx="2">
                  <c:v>118.67923684068982</c:v>
                </c:pt>
                <c:pt idx="3">
                  <c:v>128.19355554033226</c:v>
                </c:pt>
                <c:pt idx="4">
                  <c:v>128.3778695185043</c:v>
                </c:pt>
                <c:pt idx="5">
                  <c:v>129.73279456550074</c:v>
                </c:pt>
                <c:pt idx="6">
                  <c:v>131.80060243406604</c:v>
                </c:pt>
                <c:pt idx="7">
                  <c:v>128.93195409583609</c:v>
                </c:pt>
                <c:pt idx="8">
                  <c:v>132.24149435140771</c:v>
                </c:pt>
                <c:pt idx="9">
                  <c:v>131.67874775472612</c:v>
                </c:pt>
                <c:pt idx="10">
                  <c:v>131.92710421283249</c:v>
                </c:pt>
                <c:pt idx="11">
                  <c:v>126.32369165514342</c:v>
                </c:pt>
                <c:pt idx="12">
                  <c:v>126.44451139305403</c:v>
                </c:pt>
                <c:pt idx="13">
                  <c:v>131.72564924273979</c:v>
                </c:pt>
                <c:pt idx="14">
                  <c:v>120.23132534492775</c:v>
                </c:pt>
                <c:pt idx="15">
                  <c:v>119.02069805049942</c:v>
                </c:pt>
                <c:pt idx="16">
                  <c:v>117.19404318732659</c:v>
                </c:pt>
                <c:pt idx="17">
                  <c:v>119.79101773654857</c:v>
                </c:pt>
                <c:pt idx="18">
                  <c:v>110.72714294933151</c:v>
                </c:pt>
                <c:pt idx="19">
                  <c:v>106.55891068320423</c:v>
                </c:pt>
                <c:pt idx="20">
                  <c:v>112.45917751185894</c:v>
                </c:pt>
                <c:pt idx="21">
                  <c:v>102.2689174004917</c:v>
                </c:pt>
                <c:pt idx="22">
                  <c:v>107.99935772809503</c:v>
                </c:pt>
                <c:pt idx="23">
                  <c:v>104.44414895041801</c:v>
                </c:pt>
                <c:pt idx="24">
                  <c:v>95.741618203272921</c:v>
                </c:pt>
              </c:numCache>
            </c:numRef>
          </c:val>
        </c:ser>
        <c:ser>
          <c:idx val="3"/>
          <c:order val="3"/>
          <c:tx>
            <c:strRef>
              <c:f>'17.家庭におけるCO2排出量（一人あたり）'!$Z$14</c:f>
              <c:strCache>
                <c:ptCount val="1"/>
                <c:pt idx="0">
                  <c:v>都市ガス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'17.家庭におけるCO2排出量（一人あたり）'!$AA$9:$AY$9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'17.家庭におけるCO2排出量（一人あたり）'!$AA$14:$AY$14</c:f>
              <c:numCache>
                <c:formatCode>#,##0_);[Red]\(#,##0\)</c:formatCode>
                <c:ptCount val="25"/>
                <c:pt idx="0">
                  <c:v>146.83753963065476</c:v>
                </c:pt>
                <c:pt idx="1">
                  <c:v>153.88966758434037</c:v>
                </c:pt>
                <c:pt idx="2">
                  <c:v>159.38989776134045</c:v>
                </c:pt>
                <c:pt idx="3">
                  <c:v>167.70429279209864</c:v>
                </c:pt>
                <c:pt idx="4">
                  <c:v>156.41783949577257</c:v>
                </c:pt>
                <c:pt idx="5">
                  <c:v>167.77785114432271</c:v>
                </c:pt>
                <c:pt idx="6">
                  <c:v>169.53524127500739</c:v>
                </c:pt>
                <c:pt idx="7">
                  <c:v>166.52692256703355</c:v>
                </c:pt>
                <c:pt idx="8">
                  <c:v>165.15875071749929</c:v>
                </c:pt>
                <c:pt idx="9">
                  <c:v>169.14931804967256</c:v>
                </c:pt>
                <c:pt idx="10">
                  <c:v>172.08898144987785</c:v>
                </c:pt>
                <c:pt idx="11">
                  <c:v>168.78881034012355</c:v>
                </c:pt>
                <c:pt idx="12">
                  <c:v>173.69234230434702</c:v>
                </c:pt>
                <c:pt idx="13">
                  <c:v>174.1186376696869</c:v>
                </c:pt>
                <c:pt idx="14">
                  <c:v>168.65239997565573</c:v>
                </c:pt>
                <c:pt idx="15">
                  <c:v>176.24216558391129</c:v>
                </c:pt>
                <c:pt idx="16">
                  <c:v>173.42306784596295</c:v>
                </c:pt>
                <c:pt idx="17">
                  <c:v>173.70659695586048</c:v>
                </c:pt>
                <c:pt idx="18">
                  <c:v>170.31681983592401</c:v>
                </c:pt>
                <c:pt idx="19">
                  <c:v>169.0404158599749</c:v>
                </c:pt>
                <c:pt idx="20">
                  <c:v>172.98525314074018</c:v>
                </c:pt>
                <c:pt idx="21">
                  <c:v>173.55252222328008</c:v>
                </c:pt>
                <c:pt idx="22">
                  <c:v>172.2882418125923</c:v>
                </c:pt>
                <c:pt idx="23">
                  <c:v>167.18505760625393</c:v>
                </c:pt>
                <c:pt idx="24">
                  <c:v>171.20768038545944</c:v>
                </c:pt>
              </c:numCache>
            </c:numRef>
          </c:val>
        </c:ser>
        <c:ser>
          <c:idx val="4"/>
          <c:order val="4"/>
          <c:tx>
            <c:strRef>
              <c:f>'17.家庭におけるCO2排出量（一人あたり）'!$Z$15</c:f>
              <c:strCache>
                <c:ptCount val="1"/>
                <c:pt idx="0">
                  <c:v>電力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'17.家庭におけるCO2排出量（一人あたり）'!$AA$9:$AY$9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'17.家庭におけるCO2排出量（一人あたり）'!$AA$15:$AY$15</c:f>
              <c:numCache>
                <c:formatCode>#,##0_);[Red]\(#,##0\)</c:formatCode>
                <c:ptCount val="25"/>
                <c:pt idx="0">
                  <c:v>583.59965119531694</c:v>
                </c:pt>
                <c:pt idx="1">
                  <c:v>591.9085795071976</c:v>
                </c:pt>
                <c:pt idx="2">
                  <c:v>620.56517319065495</c:v>
                </c:pt>
                <c:pt idx="3">
                  <c:v>592.26395992408777</c:v>
                </c:pt>
                <c:pt idx="4">
                  <c:v>676.00000466488291</c:v>
                </c:pt>
                <c:pt idx="5">
                  <c:v>664.54635045745158</c:v>
                </c:pt>
                <c:pt idx="6">
                  <c:v>660.82856864657174</c:v>
                </c:pt>
                <c:pt idx="7">
                  <c:v>639.59626336269469</c:v>
                </c:pt>
                <c:pt idx="8">
                  <c:v>641.75270320960578</c:v>
                </c:pt>
                <c:pt idx="9">
                  <c:v>691.5907806753894</c:v>
                </c:pt>
                <c:pt idx="10">
                  <c:v>710.4650527407972</c:v>
                </c:pt>
                <c:pt idx="11">
                  <c:v>706.08897811944053</c:v>
                </c:pt>
                <c:pt idx="12">
                  <c:v>774.47679202023755</c:v>
                </c:pt>
                <c:pt idx="13">
                  <c:v>813.01365527468715</c:v>
                </c:pt>
                <c:pt idx="14">
                  <c:v>811.4419068043635</c:v>
                </c:pt>
                <c:pt idx="15">
                  <c:v>862.56695027617229</c:v>
                </c:pt>
                <c:pt idx="16">
                  <c:v>803.01681312428923</c:v>
                </c:pt>
                <c:pt idx="17">
                  <c:v>930.18244933125231</c:v>
                </c:pt>
                <c:pt idx="18">
                  <c:v>880.34156317422969</c:v>
                </c:pt>
                <c:pt idx="19">
                  <c:v>809.75808708652005</c:v>
                </c:pt>
                <c:pt idx="20">
                  <c:v>867.62296247424035</c:v>
                </c:pt>
                <c:pt idx="21">
                  <c:v>1025.478028706073</c:v>
                </c:pt>
                <c:pt idx="22">
                  <c:v>1129.6838366480652</c:v>
                </c:pt>
                <c:pt idx="23">
                  <c:v>1127.3239511473473</c:v>
                </c:pt>
                <c:pt idx="24">
                  <c:v>1072.0962320489741</c:v>
                </c:pt>
              </c:numCache>
            </c:numRef>
          </c:val>
        </c:ser>
        <c:ser>
          <c:idx val="5"/>
          <c:order val="5"/>
          <c:tx>
            <c:strRef>
              <c:f>'17.家庭におけるCO2排出量（一人あたり）'!$Z$16</c:f>
              <c:strCache>
                <c:ptCount val="1"/>
                <c:pt idx="0">
                  <c:v>熱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'17.家庭におけるCO2排出量（一人あたり）'!$AA$9:$AY$9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'17.家庭におけるCO2排出量（一人あたり）'!$AA$16:$AY$16</c:f>
              <c:numCache>
                <c:formatCode>#,##0_);[Red]\(#,##0\)</c:formatCode>
                <c:ptCount val="25"/>
                <c:pt idx="0">
                  <c:v>0.86992962652984007</c:v>
                </c:pt>
                <c:pt idx="1">
                  <c:v>0.77371976001447973</c:v>
                </c:pt>
                <c:pt idx="2">
                  <c:v>0.78792517880089696</c:v>
                </c:pt>
                <c:pt idx="3">
                  <c:v>0.74479418033688394</c:v>
                </c:pt>
                <c:pt idx="4">
                  <c:v>0.69880713564887498</c:v>
                </c:pt>
                <c:pt idx="5">
                  <c:v>0.66729015692793137</c:v>
                </c:pt>
                <c:pt idx="6">
                  <c:v>0.6359170644917872</c:v>
                </c:pt>
                <c:pt idx="7">
                  <c:v>0.58408336761868307</c:v>
                </c:pt>
                <c:pt idx="8">
                  <c:v>0.57497327958870459</c:v>
                </c:pt>
                <c:pt idx="9">
                  <c:v>0.58605575674226518</c:v>
                </c:pt>
                <c:pt idx="10">
                  <c:v>0.57595502366781859</c:v>
                </c:pt>
                <c:pt idx="11">
                  <c:v>0.54166936284366585</c:v>
                </c:pt>
                <c:pt idx="12">
                  <c:v>0.56703026974307169</c:v>
                </c:pt>
                <c:pt idx="13">
                  <c:v>0.57964325739806644</c:v>
                </c:pt>
                <c:pt idx="14">
                  <c:v>0.55896039682267384</c:v>
                </c:pt>
                <c:pt idx="15">
                  <c:v>0.59566901812266682</c:v>
                </c:pt>
                <c:pt idx="16">
                  <c:v>0.56080538291583026</c:v>
                </c:pt>
                <c:pt idx="17">
                  <c:v>0.60304174118300802</c:v>
                </c:pt>
                <c:pt idx="18">
                  <c:v>0.57350358721305472</c:v>
                </c:pt>
                <c:pt idx="19">
                  <c:v>0.52980612616254152</c:v>
                </c:pt>
                <c:pt idx="20">
                  <c:v>0.52763861579424554</c:v>
                </c:pt>
                <c:pt idx="21">
                  <c:v>0.54992334583077784</c:v>
                </c:pt>
                <c:pt idx="22">
                  <c:v>0.54521818076118378</c:v>
                </c:pt>
                <c:pt idx="23">
                  <c:v>0.52724206180484834</c:v>
                </c:pt>
                <c:pt idx="24">
                  <c:v>0.51119205533234835</c:v>
                </c:pt>
              </c:numCache>
            </c:numRef>
          </c:val>
        </c:ser>
        <c:ser>
          <c:idx val="6"/>
          <c:order val="6"/>
          <c:tx>
            <c:strRef>
              <c:f>'17.家庭におけるCO2排出量（一人あたり）'!$Z$17</c:f>
              <c:strCache>
                <c:ptCount val="1"/>
                <c:pt idx="0">
                  <c:v>ガソリン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'17.家庭におけるCO2排出量（一人あたり）'!$AA$9:$AY$9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'17.家庭におけるCO2排出量（一人あたり）'!$AA$17:$AY$17</c:f>
              <c:numCache>
                <c:formatCode>#,##0_);[Red]\(#,##0\)</c:formatCode>
                <c:ptCount val="25"/>
                <c:pt idx="0">
                  <c:v>391.99433312596074</c:v>
                </c:pt>
                <c:pt idx="1">
                  <c:v>402.3218565303747</c:v>
                </c:pt>
                <c:pt idx="2">
                  <c:v>426.87313471105836</c:v>
                </c:pt>
                <c:pt idx="3">
                  <c:v>446.36616517165152</c:v>
                </c:pt>
                <c:pt idx="4">
                  <c:v>489.58841173114394</c:v>
                </c:pt>
                <c:pt idx="5">
                  <c:v>511.35235894864013</c:v>
                </c:pt>
                <c:pt idx="6">
                  <c:v>522.34900272617085</c:v>
                </c:pt>
                <c:pt idx="7">
                  <c:v>503.64407747145492</c:v>
                </c:pt>
                <c:pt idx="8">
                  <c:v>511.05038841734637</c:v>
                </c:pt>
                <c:pt idx="9">
                  <c:v>522.16259237331724</c:v>
                </c:pt>
                <c:pt idx="10">
                  <c:v>520.86262839785229</c:v>
                </c:pt>
                <c:pt idx="11">
                  <c:v>555.3153490034631</c:v>
                </c:pt>
                <c:pt idx="12">
                  <c:v>590.52769198400358</c:v>
                </c:pt>
                <c:pt idx="13">
                  <c:v>589.63128980728038</c:v>
                </c:pt>
                <c:pt idx="14">
                  <c:v>588.15778350505536</c:v>
                </c:pt>
                <c:pt idx="15">
                  <c:v>573.97606871523419</c:v>
                </c:pt>
                <c:pt idx="16">
                  <c:v>612.66787517755756</c:v>
                </c:pt>
                <c:pt idx="17">
                  <c:v>588.86250880412933</c:v>
                </c:pt>
                <c:pt idx="18">
                  <c:v>597.54760364340882</c:v>
                </c:pt>
                <c:pt idx="19">
                  <c:v>625.42273792520405</c:v>
                </c:pt>
                <c:pt idx="20">
                  <c:v>545.4544998334469</c:v>
                </c:pt>
                <c:pt idx="21">
                  <c:v>549.1847759020734</c:v>
                </c:pt>
                <c:pt idx="22">
                  <c:v>548.68131293502324</c:v>
                </c:pt>
                <c:pt idx="23">
                  <c:v>527.78431582491066</c:v>
                </c:pt>
                <c:pt idx="24">
                  <c:v>480.80795217096221</c:v>
                </c:pt>
              </c:numCache>
            </c:numRef>
          </c:val>
        </c:ser>
        <c:ser>
          <c:idx val="7"/>
          <c:order val="7"/>
          <c:tx>
            <c:strRef>
              <c:f>'17.家庭におけるCO2排出量（一人あたり）'!$Z$18</c:f>
              <c:strCache>
                <c:ptCount val="1"/>
                <c:pt idx="0">
                  <c:v>軽油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'17.家庭におけるCO2排出量（一人あたり）'!$AA$9:$AY$9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'17.家庭におけるCO2排出量（一人あたり）'!$AA$18:$AY$18</c:f>
              <c:numCache>
                <c:formatCode>#,##0_);[Red]\(#,##0\)</c:formatCode>
                <c:ptCount val="25"/>
                <c:pt idx="0">
                  <c:v>62.320080962185031</c:v>
                </c:pt>
                <c:pt idx="1">
                  <c:v>71.403874004112183</c:v>
                </c:pt>
                <c:pt idx="2">
                  <c:v>80.509396896387159</c:v>
                </c:pt>
                <c:pt idx="3">
                  <c:v>92.39000212505087</c:v>
                </c:pt>
                <c:pt idx="4">
                  <c:v>111.49009307002001</c:v>
                </c:pt>
                <c:pt idx="5">
                  <c:v>119.7847499273885</c:v>
                </c:pt>
                <c:pt idx="6">
                  <c:v>122.2170284831365</c:v>
                </c:pt>
                <c:pt idx="7">
                  <c:v>112.26622390487529</c:v>
                </c:pt>
                <c:pt idx="8">
                  <c:v>107.40162101602908</c:v>
                </c:pt>
                <c:pt idx="9">
                  <c:v>101.56286622600228</c:v>
                </c:pt>
                <c:pt idx="10">
                  <c:v>87.388459472951794</c:v>
                </c:pt>
                <c:pt idx="11">
                  <c:v>87.219501527858</c:v>
                </c:pt>
                <c:pt idx="12">
                  <c:v>78.306947700060405</c:v>
                </c:pt>
                <c:pt idx="13">
                  <c:v>68.13207755006988</c:v>
                </c:pt>
                <c:pt idx="14">
                  <c:v>64.670699174065277</c:v>
                </c:pt>
                <c:pt idx="15">
                  <c:v>54.853634025257989</c:v>
                </c:pt>
                <c:pt idx="16">
                  <c:v>46.704338700990668</c:v>
                </c:pt>
                <c:pt idx="17">
                  <c:v>36.730924682612624</c:v>
                </c:pt>
                <c:pt idx="18">
                  <c:v>29.640141184434658</c:v>
                </c:pt>
                <c:pt idx="19">
                  <c:v>24.435261433442378</c:v>
                </c:pt>
                <c:pt idx="20">
                  <c:v>19.862588451931902</c:v>
                </c:pt>
                <c:pt idx="21">
                  <c:v>21.047576788505967</c:v>
                </c:pt>
                <c:pt idx="22">
                  <c:v>20.539336657871804</c:v>
                </c:pt>
                <c:pt idx="23">
                  <c:v>18.317377106348967</c:v>
                </c:pt>
                <c:pt idx="24">
                  <c:v>18.862112855390691</c:v>
                </c:pt>
              </c:numCache>
            </c:numRef>
          </c:val>
        </c:ser>
        <c:ser>
          <c:idx val="8"/>
          <c:order val="8"/>
          <c:tx>
            <c:strRef>
              <c:f>'17.家庭におけるCO2排出量（一人あたり）'!$Z$19</c:f>
              <c:strCache>
                <c:ptCount val="1"/>
                <c:pt idx="0">
                  <c:v>一般廃棄物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'17.家庭におけるCO2排出量（一人あたり）'!$AA$9:$AY$9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'17.家庭におけるCO2排出量（一人あたり）'!$AA$19:$AY$19</c:f>
              <c:numCache>
                <c:formatCode>#,##0_);[Red]\(#,##0\)</c:formatCode>
                <c:ptCount val="25"/>
                <c:pt idx="0">
                  <c:v>95.45217260615054</c:v>
                </c:pt>
                <c:pt idx="1">
                  <c:v>93.5760575472016</c:v>
                </c:pt>
                <c:pt idx="2">
                  <c:v>93.333352200318842</c:v>
                </c:pt>
                <c:pt idx="3">
                  <c:v>92.216736312932369</c:v>
                </c:pt>
                <c:pt idx="4">
                  <c:v>93.231190578611972</c:v>
                </c:pt>
                <c:pt idx="5">
                  <c:v>94.139586105103064</c:v>
                </c:pt>
                <c:pt idx="6">
                  <c:v>97.564402977386479</c:v>
                </c:pt>
                <c:pt idx="7">
                  <c:v>98.760695330648943</c:v>
                </c:pt>
                <c:pt idx="8">
                  <c:v>98.208536063207575</c:v>
                </c:pt>
                <c:pt idx="9">
                  <c:v>100.30527689298422</c:v>
                </c:pt>
                <c:pt idx="10">
                  <c:v>104.02201363158781</c:v>
                </c:pt>
                <c:pt idx="11">
                  <c:v>105.42237743240021</c:v>
                </c:pt>
                <c:pt idx="12">
                  <c:v>106.74297322273249</c:v>
                </c:pt>
                <c:pt idx="13">
                  <c:v>106.49573771407584</c:v>
                </c:pt>
                <c:pt idx="14">
                  <c:v>98.666263573346953</c:v>
                </c:pt>
                <c:pt idx="15">
                  <c:v>107.07872834542361</c:v>
                </c:pt>
                <c:pt idx="16">
                  <c:v>99.991716353162204</c:v>
                </c:pt>
                <c:pt idx="17">
                  <c:v>96.666732914464163</c:v>
                </c:pt>
                <c:pt idx="18">
                  <c:v>105.52122788331653</c:v>
                </c:pt>
                <c:pt idx="19">
                  <c:v>98.46842057531488</c:v>
                </c:pt>
                <c:pt idx="20">
                  <c:v>91.13380495014539</c:v>
                </c:pt>
                <c:pt idx="21">
                  <c:v>91.726398446006399</c:v>
                </c:pt>
                <c:pt idx="22">
                  <c:v>107.94406073127956</c:v>
                </c:pt>
                <c:pt idx="23">
                  <c:v>121.19399632077838</c:v>
                </c:pt>
                <c:pt idx="24">
                  <c:v>143.4151972339798</c:v>
                </c:pt>
              </c:numCache>
            </c:numRef>
          </c:val>
        </c:ser>
        <c:ser>
          <c:idx val="9"/>
          <c:order val="9"/>
          <c:tx>
            <c:strRef>
              <c:f>'17.家庭におけるCO2排出量（一人あたり）'!$Z$20</c:f>
              <c:strCache>
                <c:ptCount val="1"/>
                <c:pt idx="0">
                  <c:v>水道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'17.家庭におけるCO2排出量（一人あたり）'!$AA$9:$AY$9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'17.家庭におけるCO2排出量（一人あたり）'!$AA$20:$AY$20</c:f>
              <c:numCache>
                <c:formatCode>#,##0_);[Red]\(#,##0\)</c:formatCode>
                <c:ptCount val="25"/>
                <c:pt idx="0">
                  <c:v>16.508731825944945</c:v>
                </c:pt>
                <c:pt idx="1">
                  <c:v>21.003782396783635</c:v>
                </c:pt>
                <c:pt idx="2">
                  <c:v>25.706031015142504</c:v>
                </c:pt>
                <c:pt idx="3">
                  <c:v>27.631297651378375</c:v>
                </c:pt>
                <c:pt idx="4">
                  <c:v>34.908400518550884</c:v>
                </c:pt>
                <c:pt idx="5">
                  <c:v>36.446012797402908</c:v>
                </c:pt>
                <c:pt idx="6">
                  <c:v>33.84990565751216</c:v>
                </c:pt>
                <c:pt idx="7">
                  <c:v>29.972599550993497</c:v>
                </c:pt>
                <c:pt idx="8">
                  <c:v>27.791859507661421</c:v>
                </c:pt>
                <c:pt idx="9">
                  <c:v>26.897469499092093</c:v>
                </c:pt>
                <c:pt idx="10">
                  <c:v>24.871824082750742</c:v>
                </c:pt>
                <c:pt idx="11">
                  <c:v>23.835011493211145</c:v>
                </c:pt>
                <c:pt idx="12">
                  <c:v>24.657586292763952</c:v>
                </c:pt>
                <c:pt idx="13">
                  <c:v>24.910715904032809</c:v>
                </c:pt>
                <c:pt idx="14">
                  <c:v>23.24457562235833</c:v>
                </c:pt>
                <c:pt idx="15">
                  <c:v>22.516667462033887</c:v>
                </c:pt>
                <c:pt idx="16">
                  <c:v>23.56408903993642</c:v>
                </c:pt>
                <c:pt idx="17">
                  <c:v>29.947664150640549</c:v>
                </c:pt>
                <c:pt idx="18">
                  <c:v>38.327013034531745</c:v>
                </c:pt>
                <c:pt idx="19">
                  <c:v>38.658363947158044</c:v>
                </c:pt>
                <c:pt idx="20">
                  <c:v>43.008622961429666</c:v>
                </c:pt>
                <c:pt idx="21">
                  <c:v>49.823958831777787</c:v>
                </c:pt>
                <c:pt idx="22">
                  <c:v>48.101171668498253</c:v>
                </c:pt>
                <c:pt idx="23">
                  <c:v>45.067953458728837</c:v>
                </c:pt>
                <c:pt idx="24">
                  <c:v>49.981260087263699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04051208"/>
        <c:axId val="404044152"/>
      </c:barChart>
      <c:lineChart>
        <c:grouping val="standard"/>
        <c:varyColors val="0"/>
        <c:ser>
          <c:idx val="10"/>
          <c:order val="10"/>
          <c:tx>
            <c:strRef>
              <c:f>'17.家庭におけるCO2排出量（一人あたり）'!$Y$10</c:f>
              <c:strCache>
                <c:ptCount val="1"/>
                <c:pt idx="0">
                  <c:v>合計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18"/>
              <c:layout>
                <c:manualLayout>
                  <c:x val="-2.4874946187282167E-2"/>
                  <c:y val="-4.2935558981053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'17.家庭におけるCO2排出量（一人あたり）'!$AA$10:$AY$10</c:f>
              <c:numCache>
                <c:formatCode>#,##0_);[Red]\(#,##0\)</c:formatCode>
                <c:ptCount val="25"/>
                <c:pt idx="0">
                  <c:v>1622.9208740562831</c:v>
                </c:pt>
                <c:pt idx="1">
                  <c:v>1656.113988146667</c:v>
                </c:pt>
                <c:pt idx="2">
                  <c:v>1748.6932994675747</c:v>
                </c:pt>
                <c:pt idx="3">
                  <c:v>1786.8608988568246</c:v>
                </c:pt>
                <c:pt idx="4">
                  <c:v>1913.5818778345533</c:v>
                </c:pt>
                <c:pt idx="5">
                  <c:v>1970.9351792898881</c:v>
                </c:pt>
                <c:pt idx="6">
                  <c:v>1978.8837020901526</c:v>
                </c:pt>
                <c:pt idx="7">
                  <c:v>1915.9919355111131</c:v>
                </c:pt>
                <c:pt idx="8">
                  <c:v>1913.4443888173846</c:v>
                </c:pt>
                <c:pt idx="9">
                  <c:v>1984.4929547018533</c:v>
                </c:pt>
                <c:pt idx="10">
                  <c:v>2007.8610058746062</c:v>
                </c:pt>
                <c:pt idx="11">
                  <c:v>2009.4946251012366</c:v>
                </c:pt>
                <c:pt idx="12">
                  <c:v>2125.7054652512966</c:v>
                </c:pt>
                <c:pt idx="13">
                  <c:v>2129.1400510640256</c:v>
                </c:pt>
                <c:pt idx="14">
                  <c:v>2105.8944171534868</c:v>
                </c:pt>
                <c:pt idx="15">
                  <c:v>2166.4329059766787</c:v>
                </c:pt>
                <c:pt idx="16">
                  <c:v>2098.4572945342125</c:v>
                </c:pt>
                <c:pt idx="17">
                  <c:v>2187.1865149034948</c:v>
                </c:pt>
                <c:pt idx="18">
                  <c:v>2127.4002125554275</c:v>
                </c:pt>
                <c:pt idx="19">
                  <c:v>2062.8700380715632</c:v>
                </c:pt>
                <c:pt idx="20">
                  <c:v>2058.6675382945946</c:v>
                </c:pt>
                <c:pt idx="21">
                  <c:v>2212.5415434572578</c:v>
                </c:pt>
                <c:pt idx="22">
                  <c:v>2326.3318427303084</c:v>
                </c:pt>
                <c:pt idx="23">
                  <c:v>2293.1612590507266</c:v>
                </c:pt>
                <c:pt idx="24">
                  <c:v>2202.3731933953391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051208"/>
        <c:axId val="404044152"/>
      </c:lineChart>
      <c:catAx>
        <c:axId val="40405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/>
            </a:pPr>
            <a:endParaRPr lang="ja-JP"/>
          </a:p>
        </c:txPr>
        <c:crossAx val="404044152"/>
        <c:crosses val="autoZero"/>
        <c:auto val="1"/>
        <c:lblAlgn val="ctr"/>
        <c:lblOffset val="100"/>
        <c:noMultiLvlLbl val="0"/>
      </c:catAx>
      <c:valAx>
        <c:axId val="404044152"/>
        <c:scaling>
          <c:orientation val="minMax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404051208"/>
        <c:crosses val="autoZero"/>
        <c:crossBetween val="between"/>
      </c:valAx>
    </c:plotArea>
    <c:legend>
      <c:legendPos val="r"/>
      <c:legendEntry>
        <c:idx val="10"/>
        <c:delete val="1"/>
      </c:legendEntry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51611111111126"/>
          <c:y val="0.12285518518518519"/>
          <c:w val="0.62419277777777782"/>
          <c:h val="0.62419277777777782"/>
        </c:manualLayout>
      </c:layout>
      <c:doughnut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Lbls>
            <c:dLbl>
              <c:idx val="0"/>
              <c:layout>
                <c:manualLayout>
                  <c:x val="1.4122679109555751E-2"/>
                  <c:y val="-4.1661458984293633E-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0521699555492714"/>
                  <c:y val="-7.551622418879058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864531323182424"/>
                      <c:h val="4.0825958702064895E-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7.0144663703284775E-3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8705335707573715E-2"/>
                  <c:y val="-2.595860915615636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76533756336951"/>
                      <c:h val="8.9038348082595864E-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9.2644347039710691E-3"/>
                  <c:y val="-1.68211274475646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347817460317488E-2"/>
                  <c:y val="-9.743134920634920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'17.家庭におけるCO2排出量（一人あたり）'!$Z$51:$Z$58</c:f>
              <c:strCache>
                <c:ptCount val="8"/>
                <c:pt idx="0">
                  <c:v>暖房</c:v>
                </c:pt>
                <c:pt idx="1">
                  <c:v>冷房</c:v>
                </c:pt>
                <c:pt idx="2">
                  <c:v>給湯</c:v>
                </c:pt>
                <c:pt idx="3">
                  <c:v>厨房</c:v>
                </c:pt>
                <c:pt idx="4">
                  <c:v>動力他</c:v>
                </c:pt>
                <c:pt idx="5">
                  <c:v>自家用乗用車</c:v>
                </c:pt>
                <c:pt idx="6">
                  <c:v>一般廃棄物</c:v>
                </c:pt>
                <c:pt idx="7">
                  <c:v>水道</c:v>
                </c:pt>
              </c:strCache>
            </c:strRef>
          </c:cat>
          <c:val>
            <c:numRef>
              <c:f>'17.家庭におけるCO2排出量（一人あたり）'!$AY$51:$AY$58</c:f>
              <c:numCache>
                <c:formatCode>0.0%</c:formatCode>
                <c:ptCount val="8"/>
                <c:pt idx="0">
                  <c:v>0.12315961370430775</c:v>
                </c:pt>
                <c:pt idx="1">
                  <c:v>1.9274321875521087E-2</c:v>
                </c:pt>
                <c:pt idx="2">
                  <c:v>0.12876178110052738</c:v>
                </c:pt>
                <c:pt idx="3">
                  <c:v>4.9507588318060909E-2</c:v>
                </c:pt>
                <c:pt idx="4">
                  <c:v>0.36460592214527388</c:v>
                </c:pt>
                <c:pt idx="5">
                  <c:v>0.22687801800567012</c:v>
                </c:pt>
                <c:pt idx="6">
                  <c:v>6.5118481129385924E-2</c:v>
                </c:pt>
                <c:pt idx="7">
                  <c:v>2.2694273721252916E-2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ja-JP" sz="1600" b="1" i="0" baseline="0"/>
              <a:t>家庭からの</a:t>
            </a:r>
            <a:r>
              <a:rPr lang="en-US" altLang="ja-JP" sz="1600" b="1" i="0" baseline="0"/>
              <a:t>CO</a:t>
            </a:r>
            <a:r>
              <a:rPr lang="en-US" altLang="ja-JP" sz="1600" b="1" i="0" baseline="-25000"/>
              <a:t>2</a:t>
            </a:r>
            <a:r>
              <a:rPr lang="ja-JP" altLang="ja-JP" sz="1600" b="1" i="0" baseline="0"/>
              <a:t>排出量（</a:t>
            </a:r>
            <a:r>
              <a:rPr lang="ja-JP" altLang="en-US" sz="1600" b="1" i="0" baseline="0"/>
              <a:t>用途</a:t>
            </a:r>
            <a:r>
              <a:rPr lang="ja-JP" altLang="ja-JP" sz="1600" b="1" i="0" baseline="0"/>
              <a:t>別）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124013888888893"/>
          <c:y val="0.14932407407407408"/>
          <c:w val="0.72296416666666652"/>
          <c:h val="0.662745370370371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'17.家庭におけるCO2排出量（一人あたり）'!$Z$39</c:f>
              <c:strCache>
                <c:ptCount val="1"/>
                <c:pt idx="0">
                  <c:v>暖房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'17.家庭におけるCO2排出量（一人あたり）'!$AA$37:$AY$37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'17.家庭におけるCO2排出量（一人あたり）'!$AA$39:$AY$39</c:f>
              <c:numCache>
                <c:formatCode>#,##0_);[Red]\(#,##0\)</c:formatCode>
                <c:ptCount val="25"/>
                <c:pt idx="0">
                  <c:v>211.00722399443356</c:v>
                </c:pt>
                <c:pt idx="1">
                  <c:v>209.5883758496465</c:v>
                </c:pt>
                <c:pt idx="2">
                  <c:v>223.24288605543271</c:v>
                </c:pt>
                <c:pt idx="3">
                  <c:v>242.78921830727484</c:v>
                </c:pt>
                <c:pt idx="4">
                  <c:v>246.09336842764739</c:v>
                </c:pt>
                <c:pt idx="5">
                  <c:v>270.15682910633586</c:v>
                </c:pt>
                <c:pt idx="6">
                  <c:v>251.3486513959873</c:v>
                </c:pt>
                <c:pt idx="7">
                  <c:v>231.07440170004966</c:v>
                </c:pt>
                <c:pt idx="8">
                  <c:v>245.57622229843929</c:v>
                </c:pt>
                <c:pt idx="9">
                  <c:v>265.77310814525458</c:v>
                </c:pt>
                <c:pt idx="10">
                  <c:v>275.92008915777666</c:v>
                </c:pt>
                <c:pt idx="11">
                  <c:v>249.48558414155283</c:v>
                </c:pt>
                <c:pt idx="12">
                  <c:v>283.1916048325287</c:v>
                </c:pt>
                <c:pt idx="13">
                  <c:v>251.53661395099962</c:v>
                </c:pt>
                <c:pt idx="14">
                  <c:v>269.37435051330164</c:v>
                </c:pt>
                <c:pt idx="15">
                  <c:v>305.53543377451331</c:v>
                </c:pt>
                <c:pt idx="16">
                  <c:v>252.99178718473806</c:v>
                </c:pt>
                <c:pt idx="17">
                  <c:v>276.84144739197251</c:v>
                </c:pt>
                <c:pt idx="18">
                  <c:v>258.07575421365283</c:v>
                </c:pt>
                <c:pt idx="19">
                  <c:v>251.64490919041432</c:v>
                </c:pt>
                <c:pt idx="20">
                  <c:v>290.3567046222052</c:v>
                </c:pt>
                <c:pt idx="21">
                  <c:v>297.05974946613549</c:v>
                </c:pt>
                <c:pt idx="22">
                  <c:v>298.59598344174725</c:v>
                </c:pt>
                <c:pt idx="23">
                  <c:v>285.57524743000636</c:v>
                </c:pt>
                <c:pt idx="24">
                  <c:v>271.24343173129262</c:v>
                </c:pt>
              </c:numCache>
            </c:numRef>
          </c:val>
        </c:ser>
        <c:ser>
          <c:idx val="1"/>
          <c:order val="1"/>
          <c:tx>
            <c:strRef>
              <c:f>'17.家庭におけるCO2排出量（一人あたり）'!$Z$40</c:f>
              <c:strCache>
                <c:ptCount val="1"/>
                <c:pt idx="0">
                  <c:v>冷房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'17.家庭におけるCO2排出量（一人あたり）'!$AA$37:$AY$37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'17.家庭におけるCO2排出量（一人あたり）'!$AA$40:$AY$40</c:f>
              <c:numCache>
                <c:formatCode>#,##0_);[Red]\(#,##0\)</c:formatCode>
                <c:ptCount val="25"/>
                <c:pt idx="0">
                  <c:v>35.061715782500521</c:v>
                </c:pt>
                <c:pt idx="1">
                  <c:v>26.853508629639077</c:v>
                </c:pt>
                <c:pt idx="2">
                  <c:v>30.431552278287871</c:v>
                </c:pt>
                <c:pt idx="3">
                  <c:v>17.690499820655145</c:v>
                </c:pt>
                <c:pt idx="4">
                  <c:v>52.668424028103992</c:v>
                </c:pt>
                <c:pt idx="5">
                  <c:v>40.412111392520089</c:v>
                </c:pt>
                <c:pt idx="6">
                  <c:v>32.045063329960421</c:v>
                </c:pt>
                <c:pt idx="7">
                  <c:v>33.385785787326959</c:v>
                </c:pt>
                <c:pt idx="8">
                  <c:v>37.669320952493202</c:v>
                </c:pt>
                <c:pt idx="9">
                  <c:v>42.599473792693693</c:v>
                </c:pt>
                <c:pt idx="10">
                  <c:v>44.722788364549075</c:v>
                </c:pt>
                <c:pt idx="11">
                  <c:v>39.617801260122882</c:v>
                </c:pt>
                <c:pt idx="12">
                  <c:v>43.805257779627929</c:v>
                </c:pt>
                <c:pt idx="13">
                  <c:v>34.685660574766992</c:v>
                </c:pt>
                <c:pt idx="14">
                  <c:v>50.473630533178309</c:v>
                </c:pt>
                <c:pt idx="15">
                  <c:v>47.830815311264395</c:v>
                </c:pt>
                <c:pt idx="16">
                  <c:v>40.552947945974118</c:v>
                </c:pt>
                <c:pt idx="17">
                  <c:v>52.276948106339567</c:v>
                </c:pt>
                <c:pt idx="18">
                  <c:v>40.570466747521579</c:v>
                </c:pt>
                <c:pt idx="19">
                  <c:v>30.418373737706062</c:v>
                </c:pt>
                <c:pt idx="20">
                  <c:v>52.230302398286582</c:v>
                </c:pt>
                <c:pt idx="21">
                  <c:v>48.684085906488193</c:v>
                </c:pt>
                <c:pt idx="22">
                  <c:v>51.911073456475648</c:v>
                </c:pt>
                <c:pt idx="23">
                  <c:v>56.696716532669932</c:v>
                </c:pt>
                <c:pt idx="24">
                  <c:v>42.449249819521015</c:v>
                </c:pt>
              </c:numCache>
            </c:numRef>
          </c:val>
        </c:ser>
        <c:ser>
          <c:idx val="2"/>
          <c:order val="2"/>
          <c:tx>
            <c:strRef>
              <c:f>'17.家庭におけるCO2排出量（一人あたり）'!$Z$41</c:f>
              <c:strCache>
                <c:ptCount val="1"/>
                <c:pt idx="0">
                  <c:v>給湯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'17.家庭におけるCO2排出量（一人あたり）'!$AA$37:$AY$37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'17.家庭におけるCO2排出量（一人あたり）'!$AA$41:$AY$41</c:f>
              <c:numCache>
                <c:formatCode>#,##0_);[Red]\(#,##0\)</c:formatCode>
                <c:ptCount val="25"/>
                <c:pt idx="0">
                  <c:v>270.09091562697773</c:v>
                </c:pt>
                <c:pt idx="1">
                  <c:v>274.24196656727031</c:v>
                </c:pt>
                <c:pt idx="2">
                  <c:v>293.22431458140818</c:v>
                </c:pt>
                <c:pt idx="3">
                  <c:v>316.00118136712399</c:v>
                </c:pt>
                <c:pt idx="4">
                  <c:v>283.4613190486246</c:v>
                </c:pt>
                <c:pt idx="5">
                  <c:v>298.17187380606049</c:v>
                </c:pt>
                <c:pt idx="6">
                  <c:v>307.34079384144263</c:v>
                </c:pt>
                <c:pt idx="7">
                  <c:v>312.22964724594055</c:v>
                </c:pt>
                <c:pt idx="8">
                  <c:v>282.93648231271231</c:v>
                </c:pt>
                <c:pt idx="9">
                  <c:v>284.00685304895745</c:v>
                </c:pt>
                <c:pt idx="10">
                  <c:v>297.63696394643682</c:v>
                </c:pt>
                <c:pt idx="11">
                  <c:v>297.86580126996608</c:v>
                </c:pt>
                <c:pt idx="12">
                  <c:v>296.821338434099</c:v>
                </c:pt>
                <c:pt idx="13">
                  <c:v>310.13349598809816</c:v>
                </c:pt>
                <c:pt idx="14">
                  <c:v>294.37755251484214</c:v>
                </c:pt>
                <c:pt idx="15">
                  <c:v>307.76425902547703</c:v>
                </c:pt>
                <c:pt idx="16">
                  <c:v>307.26369157436966</c:v>
                </c:pt>
                <c:pt idx="17">
                  <c:v>308.5406128645875</c:v>
                </c:pt>
                <c:pt idx="18">
                  <c:v>290.02833925324092</c:v>
                </c:pt>
                <c:pt idx="19">
                  <c:v>280.26528389547036</c:v>
                </c:pt>
                <c:pt idx="20">
                  <c:v>291.5380560971762</c:v>
                </c:pt>
                <c:pt idx="21">
                  <c:v>300.51446040802904</c:v>
                </c:pt>
                <c:pt idx="22">
                  <c:v>308.63889791737546</c:v>
                </c:pt>
                <c:pt idx="23">
                  <c:v>295.66334223069418</c:v>
                </c:pt>
                <c:pt idx="24">
                  <c:v>283.58149502964011</c:v>
                </c:pt>
              </c:numCache>
            </c:numRef>
          </c:val>
        </c:ser>
        <c:ser>
          <c:idx val="3"/>
          <c:order val="3"/>
          <c:tx>
            <c:strRef>
              <c:f>'17.家庭におけるCO2排出量（一人あたり）'!$Z$42</c:f>
              <c:strCache>
                <c:ptCount val="1"/>
                <c:pt idx="0">
                  <c:v>厨房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'17.家庭におけるCO2排出量（一人あたり）'!$AA$37:$AY$37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'17.家庭におけるCO2排出量（一人あたり）'!$AA$42:$AY$42</c:f>
              <c:numCache>
                <c:formatCode>#,##0_);[Red]\(#,##0\)</c:formatCode>
                <c:ptCount val="25"/>
                <c:pt idx="0">
                  <c:v>79.061085470661936</c:v>
                </c:pt>
                <c:pt idx="1">
                  <c:v>78.281502945015632</c:v>
                </c:pt>
                <c:pt idx="2">
                  <c:v>79.025397249104898</c:v>
                </c:pt>
                <c:pt idx="3">
                  <c:v>80.157787338013364</c:v>
                </c:pt>
                <c:pt idx="4">
                  <c:v>84.663787123137922</c:v>
                </c:pt>
                <c:pt idx="5">
                  <c:v>82.97103863017108</c:v>
                </c:pt>
                <c:pt idx="6">
                  <c:v>79.831786310320908</c:v>
                </c:pt>
                <c:pt idx="7">
                  <c:v>80.814969629099039</c:v>
                </c:pt>
                <c:pt idx="8">
                  <c:v>90.384272367897267</c:v>
                </c:pt>
                <c:pt idx="9">
                  <c:v>94.404400027737452</c:v>
                </c:pt>
                <c:pt idx="10">
                  <c:v>93.145473864071789</c:v>
                </c:pt>
                <c:pt idx="11">
                  <c:v>87.308875122840973</c:v>
                </c:pt>
                <c:pt idx="12">
                  <c:v>88.443825275048113</c:v>
                </c:pt>
                <c:pt idx="13">
                  <c:v>94.542898659759913</c:v>
                </c:pt>
                <c:pt idx="14">
                  <c:v>91.618256930759713</c:v>
                </c:pt>
                <c:pt idx="15">
                  <c:v>89.785799086321148</c:v>
                </c:pt>
                <c:pt idx="16">
                  <c:v>90.171228292481572</c:v>
                </c:pt>
                <c:pt idx="17">
                  <c:v>94.185078765103427</c:v>
                </c:pt>
                <c:pt idx="18">
                  <c:v>94.708266797311893</c:v>
                </c:pt>
                <c:pt idx="19">
                  <c:v>91.028935183109994</c:v>
                </c:pt>
                <c:pt idx="20">
                  <c:v>93.731533368251789</c:v>
                </c:pt>
                <c:pt idx="21">
                  <c:v>100.67526232513009</c:v>
                </c:pt>
                <c:pt idx="22">
                  <c:v>107.38770121221943</c:v>
                </c:pt>
                <c:pt idx="23">
                  <c:v>108.68326555605142</c:v>
                </c:pt>
                <c:pt idx="24">
                  <c:v>109.03418538134959</c:v>
                </c:pt>
              </c:numCache>
            </c:numRef>
          </c:val>
        </c:ser>
        <c:ser>
          <c:idx val="4"/>
          <c:order val="4"/>
          <c:tx>
            <c:strRef>
              <c:f>'17.家庭におけるCO2排出量（一人あたり）'!$Z$43</c:f>
              <c:strCache>
                <c:ptCount val="1"/>
                <c:pt idx="0">
                  <c:v>動力他1)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'17.家庭におけるCO2排出量（一人あたり）'!$AA$37:$AY$37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'17.家庭におけるCO2排出量（一人あたり）'!$AA$43:$AY$43</c:f>
              <c:numCache>
                <c:formatCode>#,##0_);[Red]\(#,##0\)</c:formatCode>
                <c:ptCount val="25"/>
                <c:pt idx="0">
                  <c:v>461.42461466146796</c:v>
                </c:pt>
                <c:pt idx="1">
                  <c:v>478.84306367662333</c:v>
                </c:pt>
                <c:pt idx="2">
                  <c:v>496.34723448043428</c:v>
                </c:pt>
                <c:pt idx="3">
                  <c:v>471.61801076274429</c:v>
                </c:pt>
                <c:pt idx="4">
                  <c:v>517.47688330871267</c:v>
                </c:pt>
                <c:pt idx="5">
                  <c:v>517.50061857626599</c:v>
                </c:pt>
                <c:pt idx="6">
                  <c:v>532.33706736823535</c:v>
                </c:pt>
                <c:pt idx="7">
                  <c:v>513.8435348907243</c:v>
                </c:pt>
                <c:pt idx="8">
                  <c:v>512.42568588159838</c:v>
                </c:pt>
                <c:pt idx="9">
                  <c:v>546.7809146958142</c:v>
                </c:pt>
                <c:pt idx="10">
                  <c:v>559.29076495662923</c:v>
                </c:pt>
                <c:pt idx="11">
                  <c:v>563.42432384982123</c:v>
                </c:pt>
                <c:pt idx="12">
                  <c:v>613.20823973043252</c:v>
                </c:pt>
                <c:pt idx="13">
                  <c:v>649.07156091494198</c:v>
                </c:pt>
                <c:pt idx="14">
                  <c:v>625.31130478657894</c:v>
                </c:pt>
                <c:pt idx="15">
                  <c:v>657.09150023115274</c:v>
                </c:pt>
                <c:pt idx="16">
                  <c:v>624.5496202650022</c:v>
                </c:pt>
                <c:pt idx="17">
                  <c:v>703.13459722364473</c:v>
                </c:pt>
                <c:pt idx="18">
                  <c:v>672.98139979800828</c:v>
                </c:pt>
                <c:pt idx="19">
                  <c:v>622.5277521837429</c:v>
                </c:pt>
                <c:pt idx="20">
                  <c:v>631.35142561172097</c:v>
                </c:pt>
                <c:pt idx="21">
                  <c:v>753.8252753831116</c:v>
                </c:pt>
                <c:pt idx="22">
                  <c:v>834.53230470981794</c:v>
                </c:pt>
                <c:pt idx="23">
                  <c:v>834.1790445905383</c:v>
                </c:pt>
                <c:pt idx="24">
                  <c:v>802.99830908593924</c:v>
                </c:pt>
              </c:numCache>
            </c:numRef>
          </c:val>
        </c:ser>
        <c:ser>
          <c:idx val="5"/>
          <c:order val="5"/>
          <c:tx>
            <c:strRef>
              <c:f>'17.家庭におけるCO2排出量（一人あたり）'!$Z$44</c:f>
              <c:strCache>
                <c:ptCount val="1"/>
                <c:pt idx="0">
                  <c:v>自家用乗用車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'17.家庭におけるCO2排出量（一人あたり）'!$AA$37:$AY$37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'17.家庭におけるCO2排出量（一人あたり）'!$AA$44:$AY$44</c:f>
              <c:numCache>
                <c:formatCode>#,##0_);[Red]\(#,##0\)</c:formatCode>
                <c:ptCount val="25"/>
                <c:pt idx="0">
                  <c:v>454.31441408814578</c:v>
                </c:pt>
                <c:pt idx="1">
                  <c:v>473.7257305344869</c:v>
                </c:pt>
                <c:pt idx="2">
                  <c:v>507.38253160744546</c:v>
                </c:pt>
                <c:pt idx="3">
                  <c:v>538.75616729670242</c:v>
                </c:pt>
                <c:pt idx="4">
                  <c:v>601.07850480116394</c:v>
                </c:pt>
                <c:pt idx="5">
                  <c:v>631.13710887602861</c:v>
                </c:pt>
                <c:pt idx="6">
                  <c:v>644.56603120930743</c:v>
                </c:pt>
                <c:pt idx="7">
                  <c:v>615.91030137633015</c:v>
                </c:pt>
                <c:pt idx="8">
                  <c:v>618.45200943337545</c:v>
                </c:pt>
                <c:pt idx="9">
                  <c:v>623.72545859931961</c:v>
                </c:pt>
                <c:pt idx="10">
                  <c:v>608.25108787080399</c:v>
                </c:pt>
                <c:pt idx="11">
                  <c:v>642.53485053132113</c:v>
                </c:pt>
                <c:pt idx="12">
                  <c:v>668.83463968406397</c:v>
                </c:pt>
                <c:pt idx="13">
                  <c:v>657.76336735735026</c:v>
                </c:pt>
                <c:pt idx="14">
                  <c:v>652.82848267912073</c:v>
                </c:pt>
                <c:pt idx="15">
                  <c:v>628.82970274049217</c:v>
                </c:pt>
                <c:pt idx="16">
                  <c:v>659.37221387854834</c:v>
                </c:pt>
                <c:pt idx="17">
                  <c:v>625.59343348674201</c:v>
                </c:pt>
                <c:pt idx="18">
                  <c:v>627.18774482784352</c:v>
                </c:pt>
                <c:pt idx="19">
                  <c:v>649.85799935864623</c:v>
                </c:pt>
                <c:pt idx="20">
                  <c:v>565.31708828537876</c:v>
                </c:pt>
                <c:pt idx="21">
                  <c:v>570.23235269057932</c:v>
                </c:pt>
                <c:pt idx="22">
                  <c:v>569.22064959289492</c:v>
                </c:pt>
                <c:pt idx="23">
                  <c:v>546.10169293125966</c:v>
                </c:pt>
                <c:pt idx="24">
                  <c:v>499.67006502635292</c:v>
                </c:pt>
              </c:numCache>
            </c:numRef>
          </c:val>
        </c:ser>
        <c:ser>
          <c:idx val="6"/>
          <c:order val="6"/>
          <c:tx>
            <c:strRef>
              <c:f>'17.家庭におけるCO2排出量（一人あたり）'!$Z$45</c:f>
              <c:strCache>
                <c:ptCount val="1"/>
                <c:pt idx="0">
                  <c:v>一般廃棄物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'17.家庭におけるCO2排出量（一人あたり）'!$AA$37:$AY$37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'17.家庭におけるCO2排出量（一人あたり）'!$AA$45:$AY$45</c:f>
              <c:numCache>
                <c:formatCode>#,##0_);[Red]\(#,##0\)</c:formatCode>
                <c:ptCount val="25"/>
                <c:pt idx="0">
                  <c:v>95.45217260615054</c:v>
                </c:pt>
                <c:pt idx="1">
                  <c:v>93.5760575472016</c:v>
                </c:pt>
                <c:pt idx="2">
                  <c:v>93.333352200318842</c:v>
                </c:pt>
                <c:pt idx="3">
                  <c:v>92.216736312932383</c:v>
                </c:pt>
                <c:pt idx="4">
                  <c:v>93.231190578611972</c:v>
                </c:pt>
                <c:pt idx="5">
                  <c:v>94.139586105103064</c:v>
                </c:pt>
                <c:pt idx="6">
                  <c:v>97.564402977386479</c:v>
                </c:pt>
                <c:pt idx="7">
                  <c:v>98.760695330648943</c:v>
                </c:pt>
                <c:pt idx="8">
                  <c:v>98.208536063207575</c:v>
                </c:pt>
                <c:pt idx="9">
                  <c:v>100.30527689298422</c:v>
                </c:pt>
                <c:pt idx="10">
                  <c:v>104.02201363158782</c:v>
                </c:pt>
                <c:pt idx="11">
                  <c:v>105.42237743240021</c:v>
                </c:pt>
                <c:pt idx="12">
                  <c:v>106.74297322273249</c:v>
                </c:pt>
                <c:pt idx="13">
                  <c:v>106.49573771407584</c:v>
                </c:pt>
                <c:pt idx="14">
                  <c:v>98.666263573346967</c:v>
                </c:pt>
                <c:pt idx="15">
                  <c:v>107.07872834542361</c:v>
                </c:pt>
                <c:pt idx="16">
                  <c:v>99.991716353162204</c:v>
                </c:pt>
                <c:pt idx="17">
                  <c:v>96.666732914464177</c:v>
                </c:pt>
                <c:pt idx="18">
                  <c:v>105.52122788331653</c:v>
                </c:pt>
                <c:pt idx="19">
                  <c:v>98.46842057531488</c:v>
                </c:pt>
                <c:pt idx="20">
                  <c:v>91.13380495014539</c:v>
                </c:pt>
                <c:pt idx="21">
                  <c:v>91.726398446006399</c:v>
                </c:pt>
                <c:pt idx="22">
                  <c:v>107.94406073127956</c:v>
                </c:pt>
                <c:pt idx="23">
                  <c:v>121.19399632077838</c:v>
                </c:pt>
                <c:pt idx="24">
                  <c:v>143.4151972339798</c:v>
                </c:pt>
              </c:numCache>
            </c:numRef>
          </c:val>
        </c:ser>
        <c:ser>
          <c:idx val="7"/>
          <c:order val="7"/>
          <c:tx>
            <c:strRef>
              <c:f>'17.家庭におけるCO2排出量（一人あたり）'!$Z$46</c:f>
              <c:strCache>
                <c:ptCount val="1"/>
                <c:pt idx="0">
                  <c:v>水道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'17.家庭におけるCO2排出量（一人あたり）'!$AA$37:$AY$37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'17.家庭におけるCO2排出量（一人あたり）'!$AA$46:$AY$46</c:f>
              <c:numCache>
                <c:formatCode>#,##0_);[Red]\(#,##0\)</c:formatCode>
                <c:ptCount val="25"/>
                <c:pt idx="0">
                  <c:v>16.508731825944945</c:v>
                </c:pt>
                <c:pt idx="1">
                  <c:v>21.003782396783635</c:v>
                </c:pt>
                <c:pt idx="2">
                  <c:v>25.706031015142504</c:v>
                </c:pt>
                <c:pt idx="3">
                  <c:v>27.631297651378372</c:v>
                </c:pt>
                <c:pt idx="4">
                  <c:v>34.908400518550884</c:v>
                </c:pt>
                <c:pt idx="5">
                  <c:v>36.446012797402908</c:v>
                </c:pt>
                <c:pt idx="6">
                  <c:v>33.84990565751216</c:v>
                </c:pt>
                <c:pt idx="7">
                  <c:v>29.972599550993497</c:v>
                </c:pt>
                <c:pt idx="8">
                  <c:v>27.791859507661417</c:v>
                </c:pt>
                <c:pt idx="9">
                  <c:v>26.897469499092093</c:v>
                </c:pt>
                <c:pt idx="10">
                  <c:v>24.871824082750745</c:v>
                </c:pt>
                <c:pt idx="11">
                  <c:v>23.835011493211145</c:v>
                </c:pt>
                <c:pt idx="12">
                  <c:v>24.657586292763948</c:v>
                </c:pt>
                <c:pt idx="13">
                  <c:v>24.910715904032813</c:v>
                </c:pt>
                <c:pt idx="14">
                  <c:v>23.244575622358326</c:v>
                </c:pt>
                <c:pt idx="15">
                  <c:v>22.516667462033887</c:v>
                </c:pt>
                <c:pt idx="16">
                  <c:v>23.56408903993642</c:v>
                </c:pt>
                <c:pt idx="17">
                  <c:v>29.947664150640545</c:v>
                </c:pt>
                <c:pt idx="18">
                  <c:v>38.327013034531745</c:v>
                </c:pt>
                <c:pt idx="19">
                  <c:v>38.658363947158044</c:v>
                </c:pt>
                <c:pt idx="20">
                  <c:v>43.008622961429658</c:v>
                </c:pt>
                <c:pt idx="21">
                  <c:v>49.823958831777787</c:v>
                </c:pt>
                <c:pt idx="22">
                  <c:v>48.101171668498253</c:v>
                </c:pt>
                <c:pt idx="23">
                  <c:v>45.067953458728837</c:v>
                </c:pt>
                <c:pt idx="24">
                  <c:v>49.981260087263706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12340344"/>
        <c:axId val="412342304"/>
      </c:barChart>
      <c:lineChart>
        <c:grouping val="standard"/>
        <c:varyColors val="0"/>
        <c:ser>
          <c:idx val="10"/>
          <c:order val="8"/>
          <c:tx>
            <c:strRef>
              <c:f>'17.家庭におけるCO2排出量（一人あたり）'!$Y$38</c:f>
              <c:strCache>
                <c:ptCount val="1"/>
                <c:pt idx="0">
                  <c:v>合計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'17.家庭におけるCO2排出量（一人あたり）'!$AA$38:$AY$38</c:f>
              <c:numCache>
                <c:formatCode>#,##0_);[Red]\(#,##0\)</c:formatCode>
                <c:ptCount val="25"/>
                <c:pt idx="0">
                  <c:v>1622.9208740562831</c:v>
                </c:pt>
                <c:pt idx="1">
                  <c:v>1656.113988146667</c:v>
                </c:pt>
                <c:pt idx="2">
                  <c:v>1748.6932994675749</c:v>
                </c:pt>
                <c:pt idx="3">
                  <c:v>1786.8608988568249</c:v>
                </c:pt>
                <c:pt idx="4">
                  <c:v>1913.5818778345533</c:v>
                </c:pt>
                <c:pt idx="5">
                  <c:v>1970.9351792898883</c:v>
                </c:pt>
                <c:pt idx="6">
                  <c:v>1978.8837020901524</c:v>
                </c:pt>
                <c:pt idx="7">
                  <c:v>1915.9919355111133</c:v>
                </c:pt>
                <c:pt idx="8">
                  <c:v>1913.4443888173848</c:v>
                </c:pt>
                <c:pt idx="9">
                  <c:v>1984.4929547018533</c:v>
                </c:pt>
                <c:pt idx="10">
                  <c:v>2007.8610058746062</c:v>
                </c:pt>
                <c:pt idx="11">
                  <c:v>2009.4946251012366</c:v>
                </c:pt>
                <c:pt idx="12">
                  <c:v>2125.7054652512966</c:v>
                </c:pt>
                <c:pt idx="13">
                  <c:v>2129.1400510640256</c:v>
                </c:pt>
                <c:pt idx="14">
                  <c:v>2105.8944171534868</c:v>
                </c:pt>
                <c:pt idx="15">
                  <c:v>2166.4329059766787</c:v>
                </c:pt>
                <c:pt idx="16">
                  <c:v>2098.4572945342125</c:v>
                </c:pt>
                <c:pt idx="17">
                  <c:v>2187.1865149034943</c:v>
                </c:pt>
                <c:pt idx="18">
                  <c:v>2127.4002125554275</c:v>
                </c:pt>
                <c:pt idx="19">
                  <c:v>2062.8700380715627</c:v>
                </c:pt>
                <c:pt idx="20">
                  <c:v>2058.6675382945946</c:v>
                </c:pt>
                <c:pt idx="21">
                  <c:v>2212.5415434572578</c:v>
                </c:pt>
                <c:pt idx="22">
                  <c:v>2326.3318427303084</c:v>
                </c:pt>
                <c:pt idx="23">
                  <c:v>2293.161259050727</c:v>
                </c:pt>
                <c:pt idx="24">
                  <c:v>2202.3731933953391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340344"/>
        <c:axId val="412342304"/>
      </c:lineChart>
      <c:catAx>
        <c:axId val="412340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/>
            </a:pPr>
            <a:endParaRPr lang="ja-JP"/>
          </a:p>
        </c:txPr>
        <c:crossAx val="412342304"/>
        <c:crosses val="autoZero"/>
        <c:auto val="1"/>
        <c:lblAlgn val="ctr"/>
        <c:lblOffset val="100"/>
        <c:noMultiLvlLbl val="0"/>
      </c:catAx>
      <c:valAx>
        <c:axId val="412342304"/>
        <c:scaling>
          <c:orientation val="minMax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412340344"/>
        <c:crosses val="autoZero"/>
        <c:crossBetween val="between"/>
      </c:valAx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84991584385285179"/>
          <c:y val="0.3565776500159703"/>
          <c:w val="0.1483202099737532"/>
          <c:h val="0.36304443426053234"/>
        </c:manualLayout>
      </c:layout>
      <c:overlay val="0"/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991364421416299E-2"/>
          <c:y val="0"/>
          <c:w val="0.8773747841105356"/>
          <c:h val="0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2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ser>
          <c:idx val="3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338384"/>
        <c:axId val="412339952"/>
      </c:lineChart>
      <c:catAx>
        <c:axId val="412338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1233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339952"/>
        <c:scaling>
          <c:orientation val="minMax"/>
          <c:min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12338384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Century"/>
          <a:ea typeface="Century"/>
          <a:cs typeface="Century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991364421416299E-2"/>
          <c:y val="0"/>
          <c:w val="0.8773747841105356"/>
          <c:h val="0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'2.CO2-Sector'!#REF!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'2.CO2-Sector'!#REF!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'2.CO2-Sector'!#REF!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'2.CO2-Sector'!#REF!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'2.CO2-Sector'!#REF!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'2.CO2-Sector'!#REF!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'2.CO2-Sector'!#REF!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'2.CO2-Sector'!#REF!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'2.CO2-Sector'!#REF!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472992"/>
        <c:axId val="399475344"/>
      </c:lineChart>
      <c:catAx>
        <c:axId val="399472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39947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9475344"/>
        <c:scaling>
          <c:orientation val="minMax"/>
          <c:min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399472992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Century"/>
          <a:ea typeface="Century"/>
          <a:cs typeface="Century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ja-JP" sz="1600" b="1" i="0" baseline="0"/>
              <a:t>部門別 </a:t>
            </a:r>
            <a:r>
              <a:rPr lang="en-US" altLang="ja-JP" sz="1600" b="1" i="0" baseline="0"/>
              <a:t>CO</a:t>
            </a:r>
            <a:r>
              <a:rPr lang="en-US" altLang="ja-JP" sz="1600" b="1" i="0" baseline="-25000"/>
              <a:t>2 </a:t>
            </a:r>
            <a:r>
              <a:rPr lang="ja-JP" altLang="ja-JP" sz="1600" b="1" i="0" baseline="0"/>
              <a:t>排出量の</a:t>
            </a:r>
            <a:r>
              <a:rPr lang="ja-JP" altLang="en-US" sz="1600" b="1" i="0" baseline="0"/>
              <a:t>推移（</a:t>
            </a:r>
            <a:r>
              <a:rPr lang="en-US" altLang="ja-JP" sz="1600" b="1" i="0" baseline="0"/>
              <a:t>1990-2014</a:t>
            </a:r>
            <a:r>
              <a:rPr lang="ja-JP" altLang="ja-JP" sz="1600" b="1" i="0" baseline="0"/>
              <a:t>年度</a:t>
            </a:r>
            <a:r>
              <a:rPr lang="ja-JP" altLang="en-US" sz="1600" b="1" i="0" baseline="0"/>
              <a:t>）</a:t>
            </a:r>
            <a:endParaRPr lang="ja-JP" altLang="ja-JP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78082081218087"/>
          <c:y val="0.13302458183893284"/>
          <c:w val="0.63237573534360225"/>
          <c:h val="0.70091833333333364"/>
        </c:manualLayout>
      </c:layout>
      <c:lineChart>
        <c:grouping val="standard"/>
        <c:varyColors val="0"/>
        <c:ser>
          <c:idx val="1"/>
          <c:order val="0"/>
          <c:tx>
            <c:strRef>
              <c:f>'3.Allocated_CO2-Sector'!$Y$77</c:f>
              <c:strCache>
                <c:ptCount val="1"/>
                <c:pt idx="0">
                  <c:v>エネルギー転換部門</c:v>
                </c:pt>
              </c:strCache>
            </c:strRef>
          </c:tx>
          <c:dPt>
            <c:idx val="1"/>
            <c:bubble3D val="0"/>
            <c:spPr/>
          </c:dPt>
          <c:dLbls>
            <c:dLbl>
              <c:idx val="0"/>
              <c:layout>
                <c:manualLayout>
                  <c:x val="-2.3330344889897946E-2"/>
                  <c:y val="-2.3057188274001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2.341560493243566E-2"/>
                  <c:y val="-2.5532741951559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'3.Allocated_CO2-Sector'!$AA$76:$AY$76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'3.Allocated_CO2-Sector'!$AA$77:$AY$77</c:f>
              <c:numCache>
                <c:formatCode>#,##0_ </c:formatCode>
                <c:ptCount val="25"/>
                <c:pt idx="0">
                  <c:v>91.103403831120673</c:v>
                </c:pt>
                <c:pt idx="1">
                  <c:v>91.46284111407472</c:v>
                </c:pt>
                <c:pt idx="2">
                  <c:v>91.800109004363648</c:v>
                </c:pt>
                <c:pt idx="3">
                  <c:v>90.358873556207087</c:v>
                </c:pt>
                <c:pt idx="4">
                  <c:v>97.552500189353324</c:v>
                </c:pt>
                <c:pt idx="5">
                  <c:v>100.25027809880393</c:v>
                </c:pt>
                <c:pt idx="6">
                  <c:v>96.954674543332402</c:v>
                </c:pt>
                <c:pt idx="7">
                  <c:v>101.60371891751139</c:v>
                </c:pt>
                <c:pt idx="8">
                  <c:v>91.717007307588332</c:v>
                </c:pt>
                <c:pt idx="9">
                  <c:v>92.41367551891409</c:v>
                </c:pt>
                <c:pt idx="10">
                  <c:v>89.824472062992157</c:v>
                </c:pt>
                <c:pt idx="11">
                  <c:v>87.239622877125797</c:v>
                </c:pt>
                <c:pt idx="12">
                  <c:v>93.26906545096864</c:v>
                </c:pt>
                <c:pt idx="13">
                  <c:v>92.752545760033527</c:v>
                </c:pt>
                <c:pt idx="14">
                  <c:v>89.248852154948665</c:v>
                </c:pt>
                <c:pt idx="15">
                  <c:v>103.66058877358445</c:v>
                </c:pt>
                <c:pt idx="16">
                  <c:v>87.991061559518243</c:v>
                </c:pt>
                <c:pt idx="17">
                  <c:v>107.60444194007954</c:v>
                </c:pt>
                <c:pt idx="18">
                  <c:v>105.76448707513863</c:v>
                </c:pt>
                <c:pt idx="19">
                  <c:v>103.19946352265102</c:v>
                </c:pt>
                <c:pt idx="20">
                  <c:v>110.22929647617781</c:v>
                </c:pt>
                <c:pt idx="21">
                  <c:v>111.25065179206551</c:v>
                </c:pt>
                <c:pt idx="22">
                  <c:v>104.58671449733875</c:v>
                </c:pt>
                <c:pt idx="23">
                  <c:v>98.870621530180102</c:v>
                </c:pt>
                <c:pt idx="24">
                  <c:v>93.658296713060622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'3.Allocated_CO2-Sector'!$Y$78</c:f>
              <c:strCache>
                <c:ptCount val="1"/>
                <c:pt idx="0">
                  <c:v>産業部門</c:v>
                </c:pt>
              </c:strCache>
            </c:strRef>
          </c:tx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'3.Allocated_CO2-Sector'!$AA$76:$AY$76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'3.Allocated_CO2-Sector'!$AA$78:$AY$78</c:f>
              <c:numCache>
                <c:formatCode>#,##0_ </c:formatCode>
                <c:ptCount val="25"/>
                <c:pt idx="0">
                  <c:v>501.89303905101281</c:v>
                </c:pt>
                <c:pt idx="1">
                  <c:v>490.98928330030856</c:v>
                </c:pt>
                <c:pt idx="2">
                  <c:v>480.7054172110291</c:v>
                </c:pt>
                <c:pt idx="3">
                  <c:v>466.82635689475916</c:v>
                </c:pt>
                <c:pt idx="4">
                  <c:v>483.69381657956791</c:v>
                </c:pt>
                <c:pt idx="5">
                  <c:v>477.79856724495033</c:v>
                </c:pt>
                <c:pt idx="6">
                  <c:v>482.07359780739876</c:v>
                </c:pt>
                <c:pt idx="7">
                  <c:v>473.35981446267544</c:v>
                </c:pt>
                <c:pt idx="8">
                  <c:v>443.22753292698792</c:v>
                </c:pt>
                <c:pt idx="9">
                  <c:v>454.72073348264979</c:v>
                </c:pt>
                <c:pt idx="10">
                  <c:v>465.85463139645037</c:v>
                </c:pt>
                <c:pt idx="11">
                  <c:v>453.33211217035921</c:v>
                </c:pt>
                <c:pt idx="12">
                  <c:v>467.77633964418499</c:v>
                </c:pt>
                <c:pt idx="13">
                  <c:v>470.91517220027652</c:v>
                </c:pt>
                <c:pt idx="14">
                  <c:v>468.20449815293171</c:v>
                </c:pt>
                <c:pt idx="15">
                  <c:v>456.90462841954945</c:v>
                </c:pt>
                <c:pt idx="16">
                  <c:v>471.8460464294829</c:v>
                </c:pt>
                <c:pt idx="17">
                  <c:v>471.95419168740557</c:v>
                </c:pt>
                <c:pt idx="18">
                  <c:v>417.03491491295284</c:v>
                </c:pt>
                <c:pt idx="19">
                  <c:v>382.1455530551803</c:v>
                </c:pt>
                <c:pt idx="20">
                  <c:v>413.50153831734985</c:v>
                </c:pt>
                <c:pt idx="21">
                  <c:v>428.96883845650336</c:v>
                </c:pt>
                <c:pt idx="22">
                  <c:v>432.24594218474812</c:v>
                </c:pt>
                <c:pt idx="23">
                  <c:v>431.85279545867024</c:v>
                </c:pt>
                <c:pt idx="24">
                  <c:v>425.89898265301736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'3.Allocated_CO2-Sector'!$Y$79</c:f>
              <c:strCache>
                <c:ptCount val="1"/>
                <c:pt idx="0">
                  <c:v>運輸部門</c:v>
                </c:pt>
              </c:strCache>
            </c:strRef>
          </c:tx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1911712515451924E-2"/>
                  <c:y val="-1.9203628027509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1.4392250430533719E-2"/>
                  <c:y val="-2.1313332668859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'3.Allocated_CO2-Sector'!$AA$76:$AY$76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'3.Allocated_CO2-Sector'!$AA$79:$AY$79</c:f>
              <c:numCache>
                <c:formatCode>#,##0_ </c:formatCode>
                <c:ptCount val="25"/>
                <c:pt idx="0">
                  <c:v>206.23676764068469</c:v>
                </c:pt>
                <c:pt idx="1">
                  <c:v>218.67368836262398</c:v>
                </c:pt>
                <c:pt idx="2">
                  <c:v>225.13709610157659</c:v>
                </c:pt>
                <c:pt idx="3">
                  <c:v>228.39631947003051</c:v>
                </c:pt>
                <c:pt idx="4">
                  <c:v>237.97186850146591</c:v>
                </c:pt>
                <c:pt idx="5">
                  <c:v>246.53668110832456</c:v>
                </c:pt>
                <c:pt idx="6">
                  <c:v>252.79826194341379</c:v>
                </c:pt>
                <c:pt idx="7">
                  <c:v>253.89772308438683</c:v>
                </c:pt>
                <c:pt idx="8">
                  <c:v>251.87421425126189</c:v>
                </c:pt>
                <c:pt idx="9">
                  <c:v>256.0075056675816</c:v>
                </c:pt>
                <c:pt idx="10">
                  <c:v>254.8458781897948</c:v>
                </c:pt>
                <c:pt idx="11">
                  <c:v>258.8763532024559</c:v>
                </c:pt>
                <c:pt idx="12">
                  <c:v>255.0848867529059</c:v>
                </c:pt>
                <c:pt idx="13">
                  <c:v>251.27773894387266</c:v>
                </c:pt>
                <c:pt idx="14">
                  <c:v>245.24405216439661</c:v>
                </c:pt>
                <c:pt idx="15">
                  <c:v>239.69457441870784</c:v>
                </c:pt>
                <c:pt idx="16">
                  <c:v>236.14811242933268</c:v>
                </c:pt>
                <c:pt idx="17">
                  <c:v>234.04952533328242</c:v>
                </c:pt>
                <c:pt idx="18">
                  <c:v>225.25093071710313</c:v>
                </c:pt>
                <c:pt idx="19">
                  <c:v>221.41699843362204</c:v>
                </c:pt>
                <c:pt idx="20">
                  <c:v>222.13802484401427</c:v>
                </c:pt>
                <c:pt idx="21">
                  <c:v>220.46118126190234</c:v>
                </c:pt>
                <c:pt idx="22">
                  <c:v>226.13817422644041</c:v>
                </c:pt>
                <c:pt idx="23">
                  <c:v>224.66196319613383</c:v>
                </c:pt>
                <c:pt idx="24">
                  <c:v>217.03908938194508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'3.Allocated_CO2-Sector'!$Y$80</c:f>
              <c:strCache>
                <c:ptCount val="1"/>
                <c:pt idx="0">
                  <c:v>業務その他部門</c:v>
                </c:pt>
              </c:strCache>
            </c:strRef>
          </c:tx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7291406211146802E-2"/>
                  <c:y val="1.8658176000570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1.9708569332933731E-2"/>
                  <c:y val="-1.92036280275092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'3.Allocated_CO2-Sector'!$AA$76:$AY$76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'3.Allocated_CO2-Sector'!$AA$80:$AY$80</c:f>
              <c:numCache>
                <c:formatCode>#,##0_ </c:formatCode>
                <c:ptCount val="25"/>
                <c:pt idx="0">
                  <c:v>136.99768244072391</c:v>
                </c:pt>
                <c:pt idx="1">
                  <c:v>140.39939882368958</c:v>
                </c:pt>
                <c:pt idx="2">
                  <c:v>145.02590051006308</c:v>
                </c:pt>
                <c:pt idx="3">
                  <c:v>151.28544367558328</c:v>
                </c:pt>
                <c:pt idx="4">
                  <c:v>166.61285842248765</c:v>
                </c:pt>
                <c:pt idx="5">
                  <c:v>170.22520555813699</c:v>
                </c:pt>
                <c:pt idx="6">
                  <c:v>175.15149596099468</c:v>
                </c:pt>
                <c:pt idx="7">
                  <c:v>180.53595859337142</c:v>
                </c:pt>
                <c:pt idx="8">
                  <c:v>193.44962929310256</c:v>
                </c:pt>
                <c:pt idx="9">
                  <c:v>203.44205710491312</c:v>
                </c:pt>
                <c:pt idx="10">
                  <c:v>210.27897398530399</c:v>
                </c:pt>
                <c:pt idx="11">
                  <c:v>209.97073581865337</c:v>
                </c:pt>
                <c:pt idx="12">
                  <c:v>221.39900028241641</c:v>
                </c:pt>
                <c:pt idx="13">
                  <c:v>225.60081275841767</c:v>
                </c:pt>
                <c:pt idx="14">
                  <c:v>238.81437328940885</c:v>
                </c:pt>
                <c:pt idx="15">
                  <c:v>238.86105376565919</c:v>
                </c:pt>
                <c:pt idx="16">
                  <c:v>235.67760330322753</c:v>
                </c:pt>
                <c:pt idx="17">
                  <c:v>237.26692952316549</c:v>
                </c:pt>
                <c:pt idx="18">
                  <c:v>231.46961254580634</c:v>
                </c:pt>
                <c:pt idx="19">
                  <c:v>219.87740162707152</c:v>
                </c:pt>
                <c:pt idx="20">
                  <c:v>218.83337038249158</c:v>
                </c:pt>
                <c:pt idx="21">
                  <c:v>235.88621174643541</c:v>
                </c:pt>
                <c:pt idx="22">
                  <c:v>253.61512545242948</c:v>
                </c:pt>
                <c:pt idx="23">
                  <c:v>278.30465439931459</c:v>
                </c:pt>
                <c:pt idx="24">
                  <c:v>260.9348000070006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'3.Allocated_CO2-Sector'!$Y$81</c:f>
              <c:strCache>
                <c:ptCount val="1"/>
                <c:pt idx="0">
                  <c:v>家庭部門</c:v>
                </c:pt>
              </c:strCache>
            </c:strRef>
          </c:tx>
          <c:dLbls>
            <c:dLbl>
              <c:idx val="0"/>
              <c:layout>
                <c:manualLayout>
                  <c:x val="-1.3687518017807626E-2"/>
                  <c:y val="1.4464153929103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4276620586736641E-2"/>
                  <c:y val="-2.3282183157511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2.121246174991738E-2"/>
                  <c:y val="-1.92036280275093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numRef>
              <c:f>'3.Allocated_CO2-Sector'!$AA$76:$AY$76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'3.Allocated_CO2-Sector'!$AA$81:$AY$81</c:f>
              <c:numCache>
                <c:formatCode>#,##0_ </c:formatCode>
                <c:ptCount val="25"/>
                <c:pt idx="0">
                  <c:v>130.61301376536565</c:v>
                </c:pt>
                <c:pt idx="1">
                  <c:v>132.51609244104063</c:v>
                </c:pt>
                <c:pt idx="2">
                  <c:v>139.79797957103233</c:v>
                </c:pt>
                <c:pt idx="3">
                  <c:v>140.9621352842255</c:v>
                </c:pt>
                <c:pt idx="4">
                  <c:v>148.35932914424137</c:v>
                </c:pt>
                <c:pt idx="5">
                  <c:v>151.84081004768063</c:v>
                </c:pt>
                <c:pt idx="6">
                  <c:v>151.39621426891256</c:v>
                </c:pt>
                <c:pt idx="7">
                  <c:v>147.77379243515844</c:v>
                </c:pt>
                <c:pt idx="8">
                  <c:v>147.84475417681548</c:v>
                </c:pt>
                <c:pt idx="9">
                  <c:v>156.25194615157449</c:v>
                </c:pt>
                <c:pt idx="10">
                  <c:v>161.28690920682047</c:v>
                </c:pt>
                <c:pt idx="11">
                  <c:v>157.57931693069017</c:v>
                </c:pt>
                <c:pt idx="12">
                  <c:v>168.97890233787163</c:v>
                </c:pt>
                <c:pt idx="13">
                  <c:v>171.10615856092943</c:v>
                </c:pt>
                <c:pt idx="14">
                  <c:v>170.1043161603742</c:v>
                </c:pt>
                <c:pt idx="15">
                  <c:v>179.89834153955377</c:v>
                </c:pt>
                <c:pt idx="16">
                  <c:v>168.25750983535738</c:v>
                </c:pt>
                <c:pt idx="17">
                  <c:v>183.72462589359452</c:v>
                </c:pt>
                <c:pt idx="18">
                  <c:v>173.72855562669818</c:v>
                </c:pt>
                <c:pt idx="19">
                  <c:v>163.35414086451087</c:v>
                </c:pt>
                <c:pt idx="20">
                  <c:v>174.05610168575757</c:v>
                </c:pt>
                <c:pt idx="21">
                  <c:v>191.79547816104719</c:v>
                </c:pt>
                <c:pt idx="22">
                  <c:v>204.15992598345963</c:v>
                </c:pt>
                <c:pt idx="23">
                  <c:v>201.3457450423536</c:v>
                </c:pt>
                <c:pt idx="24">
                  <c:v>191.77290624629936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'3.Allocated_CO2-Sector'!$Y$82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noFill/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2.0445935725201772E-2"/>
                  <c:y val="-1.7062895922505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1.8903927681484592E-2"/>
                  <c:y val="-1.7093923386159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'3.Allocated_CO2-Sector'!$AA$76:$AY$76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'3.Allocated_CO2-Sector'!$AA$82:$AY$82</c:f>
              <c:numCache>
                <c:formatCode>#,##0_ </c:formatCode>
                <c:ptCount val="25"/>
                <c:pt idx="0">
                  <c:v>63.984058309569839</c:v>
                </c:pt>
                <c:pt idx="1">
                  <c:v>65.090357907523455</c:v>
                </c:pt>
                <c:pt idx="2">
                  <c:v>65.03040710150519</c:v>
                </c:pt>
                <c:pt idx="3">
                  <c:v>63.722999755459121</c:v>
                </c:pt>
                <c:pt idx="4">
                  <c:v>65.183855974376669</c:v>
                </c:pt>
                <c:pt idx="5">
                  <c:v>65.452136770522287</c:v>
                </c:pt>
                <c:pt idx="6">
                  <c:v>65.897549039779705</c:v>
                </c:pt>
                <c:pt idx="7">
                  <c:v>63.210835305211788</c:v>
                </c:pt>
                <c:pt idx="8">
                  <c:v>57.29150980740129</c:v>
                </c:pt>
                <c:pt idx="9">
                  <c:v>57.441558378884395</c:v>
                </c:pt>
                <c:pt idx="10">
                  <c:v>57.917788543369873</c:v>
                </c:pt>
                <c:pt idx="11">
                  <c:v>56.511826675192864</c:v>
                </c:pt>
                <c:pt idx="12">
                  <c:v>53.76547537462578</c:v>
                </c:pt>
                <c:pt idx="13">
                  <c:v>53.001102837474015</c:v>
                </c:pt>
                <c:pt idx="14">
                  <c:v>52.868633245538511</c:v>
                </c:pt>
                <c:pt idx="15">
                  <c:v>53.954925706370403</c:v>
                </c:pt>
                <c:pt idx="16">
                  <c:v>54.082940415874837</c:v>
                </c:pt>
                <c:pt idx="17">
                  <c:v>53.296999413668502</c:v>
                </c:pt>
                <c:pt idx="18">
                  <c:v>49.170145886221981</c:v>
                </c:pt>
                <c:pt idx="19">
                  <c:v>43.513865795167973</c:v>
                </c:pt>
                <c:pt idx="20">
                  <c:v>44.683715886571214</c:v>
                </c:pt>
                <c:pt idx="21">
                  <c:v>44.544423535013614</c:v>
                </c:pt>
                <c:pt idx="22">
                  <c:v>44.731644086912802</c:v>
                </c:pt>
                <c:pt idx="23">
                  <c:v>46.386714114147949</c:v>
                </c:pt>
                <c:pt idx="24">
                  <c:v>46.116480807767196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'3.Allocated_CO2-Sector'!$Y$83</c:f>
              <c:strCache>
                <c:ptCount val="1"/>
                <c:pt idx="0">
                  <c:v>廃棄物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2.1826494941330935E-2"/>
                  <c:y val="-1.67974716460435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1.2189580914918521E-2"/>
                  <c:y val="1.3343466560350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8.3766807625989849E-3"/>
                  <c:y val="-4.435695538057742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'3.Allocated_CO2-Sector'!$AA$76:$AY$76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'3.Allocated_CO2-Sector'!$AA$83:$AY$83</c:f>
              <c:numCache>
                <c:formatCode>#,##0_ </c:formatCode>
                <c:ptCount val="25"/>
                <c:pt idx="0">
                  <c:v>23.975835290705366</c:v>
                </c:pt>
                <c:pt idx="1">
                  <c:v>24.163568628958508</c:v>
                </c:pt>
                <c:pt idx="2">
                  <c:v>25.967265959911401</c:v>
                </c:pt>
                <c:pt idx="3">
                  <c:v>24.988508880040353</c:v>
                </c:pt>
                <c:pt idx="4">
                  <c:v>28.566336444127142</c:v>
                </c:pt>
                <c:pt idx="5">
                  <c:v>29.10676865940221</c:v>
                </c:pt>
                <c:pt idx="6">
                  <c:v>29.616185441812661</c:v>
                </c:pt>
                <c:pt idx="7">
                  <c:v>31.177197841684336</c:v>
                </c:pt>
                <c:pt idx="8">
                  <c:v>31.412066855399949</c:v>
                </c:pt>
                <c:pt idx="9">
                  <c:v>31.330360318255376</c:v>
                </c:pt>
                <c:pt idx="10">
                  <c:v>32.816997821773214</c:v>
                </c:pt>
                <c:pt idx="11">
                  <c:v>32.432691478735265</c:v>
                </c:pt>
                <c:pt idx="12">
                  <c:v>32.695048097184156</c:v>
                </c:pt>
                <c:pt idx="13">
                  <c:v>33.440039882714132</c:v>
                </c:pt>
                <c:pt idx="14">
                  <c:v>32.621927406426423</c:v>
                </c:pt>
                <c:pt idx="15">
                  <c:v>31.59231940716754</c:v>
                </c:pt>
                <c:pt idx="16">
                  <c:v>29.801028667196405</c:v>
                </c:pt>
                <c:pt idx="17">
                  <c:v>30.369564865834327</c:v>
                </c:pt>
                <c:pt idx="18">
                  <c:v>31.649526750456431</c:v>
                </c:pt>
                <c:pt idx="19">
                  <c:v>27.844516069499775</c:v>
                </c:pt>
                <c:pt idx="20">
                  <c:v>28.311688870057615</c:v>
                </c:pt>
                <c:pt idx="21">
                  <c:v>27.768823715577032</c:v>
                </c:pt>
                <c:pt idx="22">
                  <c:v>29.430941513110316</c:v>
                </c:pt>
                <c:pt idx="23">
                  <c:v>28.803907149894115</c:v>
                </c:pt>
                <c:pt idx="24">
                  <c:v>28.813468297067207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'3.Allocated_CO2-Sector'!$Y$84</c:f>
              <c:strCache>
                <c:ptCount val="1"/>
                <c:pt idx="0">
                  <c:v>農業・その他部門</c:v>
                </c:pt>
              </c:strCache>
            </c:strRef>
          </c:tx>
          <c:cat>
            <c:numRef>
              <c:f>'3.Allocated_CO2-Sector'!$AA$76:$AY$76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'3.Allocated_CO2-Sector'!$AA$84:$AY$84</c:f>
              <c:numCache>
                <c:formatCode>#,##0.0_ </c:formatCode>
                <c:ptCount val="25"/>
                <c:pt idx="0">
                  <c:v>1.1898195894962347</c:v>
                </c:pt>
                <c:pt idx="1">
                  <c:v>1.1791152090946744</c:v>
                </c:pt>
                <c:pt idx="2">
                  <c:v>1.1548306278625093</c:v>
                </c:pt>
                <c:pt idx="3">
                  <c:v>1.1740806123887304</c:v>
                </c:pt>
                <c:pt idx="4">
                  <c:v>0.99612603274611433</c:v>
                </c:pt>
                <c:pt idx="5">
                  <c:v>1.2835744841551602</c:v>
                </c:pt>
                <c:pt idx="6">
                  <c:v>1.3762185705315935</c:v>
                </c:pt>
                <c:pt idx="7">
                  <c:v>1.4982660374142382</c:v>
                </c:pt>
                <c:pt idx="8">
                  <c:v>1.4410470247874125</c:v>
                </c:pt>
                <c:pt idx="9">
                  <c:v>1.4743105414807625</c:v>
                </c:pt>
                <c:pt idx="10">
                  <c:v>1.4723368687135132</c:v>
                </c:pt>
                <c:pt idx="11">
                  <c:v>1.441900865232056</c:v>
                </c:pt>
                <c:pt idx="12">
                  <c:v>1.4304804700932787</c:v>
                </c:pt>
                <c:pt idx="13">
                  <c:v>1.3970375688898033</c:v>
                </c:pt>
                <c:pt idx="14">
                  <c:v>1.3272359055670497</c:v>
                </c:pt>
                <c:pt idx="15">
                  <c:v>1.3723914721214461</c:v>
                </c:pt>
                <c:pt idx="16">
                  <c:v>1.373534641174553</c:v>
                </c:pt>
                <c:pt idx="17">
                  <c:v>1.5329149228458372</c:v>
                </c:pt>
                <c:pt idx="18">
                  <c:v>1.3876367068032787</c:v>
                </c:pt>
                <c:pt idx="19">
                  <c:v>1.25425239661205</c:v>
                </c:pt>
                <c:pt idx="20">
                  <c:v>1.2164886789925453</c:v>
                </c:pt>
                <c:pt idx="21">
                  <c:v>1.1873292849814716</c:v>
                </c:pt>
                <c:pt idx="22">
                  <c:v>1.2778904198082006</c:v>
                </c:pt>
                <c:pt idx="23">
                  <c:v>1.282748326799245</c:v>
                </c:pt>
                <c:pt idx="24">
                  <c:v>1.2565852101554813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470640"/>
        <c:axId val="399471032"/>
      </c:lineChart>
      <c:catAx>
        <c:axId val="39947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ja-JP"/>
          </a:p>
        </c:txPr>
        <c:crossAx val="399471032"/>
        <c:crosses val="autoZero"/>
        <c:auto val="1"/>
        <c:lblAlgn val="ctr"/>
        <c:lblOffset val="100"/>
        <c:noMultiLvlLbl val="0"/>
      </c:catAx>
      <c:valAx>
        <c:axId val="399471032"/>
        <c:scaling>
          <c:orientation val="minMax"/>
          <c:max val="510"/>
          <c:min val="0"/>
        </c:scaling>
        <c:delete val="0"/>
        <c:axPos val="l"/>
        <c:numFmt formatCode="#,##0_ 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39947064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99208333333347"/>
          <c:y val="0.13053111111111118"/>
          <c:w val="0.72213583333333387"/>
          <c:h val="0.698455370370370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'5.CO2-capita'!$X$5</c:f>
              <c:strCache>
                <c:ptCount val="1"/>
                <c:pt idx="0">
                  <c:v>CO2 総排出量 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numFmt formatCode="#,##0;[Red]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'5.CO2-capita'!$AA$4:$AY$4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'5.CO2-capita'!$AA$5:$AY$5</c:f>
              <c:numCache>
                <c:formatCode>#,##0_);[Red]\(#,##0\)</c:formatCode>
                <c:ptCount val="25"/>
                <c:pt idx="0">
                  <c:v>1155.9936199186793</c:v>
                </c:pt>
                <c:pt idx="1">
                  <c:v>1164.4743457873142</c:v>
                </c:pt>
                <c:pt idx="2">
                  <c:v>1174.6190060873437</c:v>
                </c:pt>
                <c:pt idx="3">
                  <c:v>1167.7147181286937</c:v>
                </c:pt>
                <c:pt idx="4">
                  <c:v>1228.9366912883661</c:v>
                </c:pt>
                <c:pt idx="5">
                  <c:v>1242.4940219719761</c:v>
                </c:pt>
                <c:pt idx="6">
                  <c:v>1255.2641975761762</c:v>
                </c:pt>
                <c:pt idx="7">
                  <c:v>1253.0573066774141</c:v>
                </c:pt>
                <c:pt idx="8">
                  <c:v>1218.2577616433448</c:v>
                </c:pt>
                <c:pt idx="9">
                  <c:v>1253.0821471642537</c:v>
                </c:pt>
                <c:pt idx="10">
                  <c:v>1274.2979880752187</c:v>
                </c:pt>
                <c:pt idx="11">
                  <c:v>1257.3845600184445</c:v>
                </c:pt>
                <c:pt idx="12">
                  <c:v>1294.3991984102506</c:v>
                </c:pt>
                <c:pt idx="13">
                  <c:v>1299.4906085126079</c:v>
                </c:pt>
                <c:pt idx="14">
                  <c:v>1298.4338884795918</c:v>
                </c:pt>
                <c:pt idx="15">
                  <c:v>1305.9388235027141</c:v>
                </c:pt>
                <c:pt idx="16">
                  <c:v>1285.1778372811646</c:v>
                </c:pt>
                <c:pt idx="17">
                  <c:v>1319.7991935798759</c:v>
                </c:pt>
                <c:pt idx="18">
                  <c:v>1235.4558102211806</c:v>
                </c:pt>
                <c:pt idx="19">
                  <c:v>1162.6061917643156</c:v>
                </c:pt>
                <c:pt idx="20">
                  <c:v>1212.9702251414121</c:v>
                </c:pt>
                <c:pt idx="21">
                  <c:v>1261.8629379535264</c:v>
                </c:pt>
                <c:pt idx="22">
                  <c:v>1296.1863583642476</c:v>
                </c:pt>
                <c:pt idx="23">
                  <c:v>1311.5091492174936</c:v>
                </c:pt>
                <c:pt idx="24">
                  <c:v>1265.4906093163127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45"/>
        <c:axId val="403186600"/>
        <c:axId val="403187384"/>
      </c:barChart>
      <c:lineChart>
        <c:grouping val="standard"/>
        <c:varyColors val="0"/>
        <c:ser>
          <c:idx val="2"/>
          <c:order val="1"/>
          <c:tx>
            <c:strRef>
              <c:f>'5.CO2-capita'!$X$7</c:f>
              <c:strCache>
                <c:ptCount val="1"/>
                <c:pt idx="0">
                  <c:v>一人あたりCO2 排出量（総CO2 排出量）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18"/>
              <c:layout>
                <c:manualLayout>
                  <c:x val="-3.2696894196636635E-2"/>
                  <c:y val="-7.3326861539567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0;[Red]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'6.CO2-GDP'!$AA$4:$AY$4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'5.CO2-capita'!$AA$7:$AY$7</c:f>
              <c:numCache>
                <c:formatCode>#,##0.00_);[Red]\(#,##0.00\)</c:formatCode>
                <c:ptCount val="25"/>
                <c:pt idx="0">
                  <c:v>9.3518669043910272</c:v>
                </c:pt>
                <c:pt idx="1">
                  <c:v>9.3832793111039745</c:v>
                </c:pt>
                <c:pt idx="2">
                  <c:v>9.4296162393518639</c:v>
                </c:pt>
                <c:pt idx="3">
                  <c:v>9.3463535363835941</c:v>
                </c:pt>
                <c:pt idx="4">
                  <c:v>9.8106948572096435</c:v>
                </c:pt>
                <c:pt idx="5">
                  <c:v>9.894831743027602</c:v>
                </c:pt>
                <c:pt idx="6">
                  <c:v>9.973575172027239</c:v>
                </c:pt>
                <c:pt idx="7">
                  <c:v>9.9325230203430177</c:v>
                </c:pt>
                <c:pt idx="8">
                  <c:v>9.6326282627249107</c:v>
                </c:pt>
                <c:pt idx="9">
                  <c:v>9.8927277599078991</c:v>
                </c:pt>
                <c:pt idx="10">
                  <c:v>10.039692325254233</c:v>
                </c:pt>
                <c:pt idx="11">
                  <c:v>9.8760922430679923</c:v>
                </c:pt>
                <c:pt idx="12">
                  <c:v>10.153265444129165</c:v>
                </c:pt>
                <c:pt idx="13">
                  <c:v>10.176598810536186</c:v>
                </c:pt>
                <c:pt idx="14">
                  <c:v>10.160923164950988</c:v>
                </c:pt>
                <c:pt idx="15">
                  <c:v>10.221172934558842</c:v>
                </c:pt>
                <c:pt idx="16">
                  <c:v>10.048223526642987</c:v>
                </c:pt>
                <c:pt idx="17">
                  <c:v>10.308273598055782</c:v>
                </c:pt>
                <c:pt idx="18">
                  <c:v>9.6456685473687624</c:v>
                </c:pt>
                <c:pt idx="19">
                  <c:v>9.0805907254773466</c:v>
                </c:pt>
                <c:pt idx="20">
                  <c:v>9.4721118341161503</c:v>
                </c:pt>
                <c:pt idx="21">
                  <c:v>9.8738091687221843</c:v>
                </c:pt>
                <c:pt idx="22">
                  <c:v>10.164971637566151</c:v>
                </c:pt>
                <c:pt idx="23">
                  <c:v>10.302507063766642</c:v>
                </c:pt>
                <c:pt idx="24">
                  <c:v>9.9579850122857696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89736"/>
        <c:axId val="403187776"/>
      </c:lineChart>
      <c:catAx>
        <c:axId val="4031866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ja-JP"/>
          </a:p>
        </c:txPr>
        <c:crossAx val="403187384"/>
        <c:crosses val="autoZero"/>
        <c:auto val="1"/>
        <c:lblAlgn val="ctr"/>
        <c:lblOffset val="100"/>
        <c:noMultiLvlLbl val="0"/>
      </c:catAx>
      <c:valAx>
        <c:axId val="403187384"/>
        <c:scaling>
          <c:orientation val="minMax"/>
          <c:max val="1600"/>
          <c:min val="800"/>
        </c:scaling>
        <c:delete val="0"/>
        <c:axPos val="l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403186600"/>
        <c:crosses val="autoZero"/>
        <c:crossBetween val="between"/>
      </c:valAx>
      <c:catAx>
        <c:axId val="403189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03187776"/>
        <c:crosses val="autoZero"/>
        <c:auto val="1"/>
        <c:lblAlgn val="ctr"/>
        <c:lblOffset val="100"/>
        <c:noMultiLvlLbl val="0"/>
      </c:catAx>
      <c:valAx>
        <c:axId val="403187776"/>
        <c:scaling>
          <c:orientation val="minMax"/>
          <c:max val="10.5"/>
          <c:min val="6"/>
        </c:scaling>
        <c:delete val="0"/>
        <c:axPos val="r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403189736"/>
        <c:crosses val="max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 paperSize="9" orientation="landscape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4236111111124"/>
          <c:y val="0.13078222222222224"/>
          <c:w val="0.72358055555555567"/>
          <c:h val="0.700736851851851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'5.CO2-capita'!$X$5</c:f>
              <c:strCache>
                <c:ptCount val="1"/>
                <c:pt idx="0">
                  <c:v>CO2 総排出量 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numFmt formatCode="#,##0_);[Red]\(#,##0\)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'5.CO2-capita'!$AA$4:$AY$4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'5.CO2-capita'!$AA$6:$AY$6</c:f>
              <c:numCache>
                <c:formatCode>#,##0_);[Red]\(#,##0\)</c:formatCode>
                <c:ptCount val="25"/>
                <c:pt idx="0">
                  <c:v>1066.843906728908</c:v>
                </c:pt>
                <c:pt idx="1">
                  <c:v>1074.0413040417377</c:v>
                </c:pt>
                <c:pt idx="2">
                  <c:v>1082.4665023980649</c:v>
                </c:pt>
                <c:pt idx="3">
                  <c:v>1077.8291288808055</c:v>
                </c:pt>
                <c:pt idx="4">
                  <c:v>1134.190372837116</c:v>
                </c:pt>
                <c:pt idx="5">
                  <c:v>1146.6515420578964</c:v>
                </c:pt>
                <c:pt idx="6">
                  <c:v>1158.3742445240521</c:v>
                </c:pt>
                <c:pt idx="7">
                  <c:v>1157.1710074931036</c:v>
                </c:pt>
                <c:pt idx="8">
                  <c:v>1128.113137955756</c:v>
                </c:pt>
                <c:pt idx="9">
                  <c:v>1162.8359179256331</c:v>
                </c:pt>
                <c:pt idx="10">
                  <c:v>1182.090864841362</c:v>
                </c:pt>
                <c:pt idx="11">
                  <c:v>1166.9981409992843</c:v>
                </c:pt>
                <c:pt idx="12">
                  <c:v>1206.5081944683475</c:v>
                </c:pt>
                <c:pt idx="13">
                  <c:v>1211.65242822353</c:v>
                </c:pt>
                <c:pt idx="14">
                  <c:v>1211.6160919220601</c:v>
                </c:pt>
                <c:pt idx="15">
                  <c:v>1219.0191869170544</c:v>
                </c:pt>
                <c:pt idx="16">
                  <c:v>1199.9203335569189</c:v>
                </c:pt>
                <c:pt idx="17">
                  <c:v>1234.5997143775276</c:v>
                </c:pt>
                <c:pt idx="18">
                  <c:v>1153.2485008776989</c:v>
                </c:pt>
                <c:pt idx="19">
                  <c:v>1089.9935575030358</c:v>
                </c:pt>
                <c:pt idx="20">
                  <c:v>1138.7583317057909</c:v>
                </c:pt>
                <c:pt idx="21">
                  <c:v>1188.3623614179544</c:v>
                </c:pt>
                <c:pt idx="22">
                  <c:v>1220.7458823444163</c:v>
                </c:pt>
                <c:pt idx="23">
                  <c:v>1235.0357796266526</c:v>
                </c:pt>
                <c:pt idx="24">
                  <c:v>1189.3040750013231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overlap val="45"/>
        <c:axId val="403188168"/>
        <c:axId val="403188560"/>
      </c:barChart>
      <c:lineChart>
        <c:grouping val="standard"/>
        <c:varyColors val="0"/>
        <c:ser>
          <c:idx val="2"/>
          <c:order val="1"/>
          <c:tx>
            <c:strRef>
              <c:f>'5.CO2-capita'!$X$7</c:f>
              <c:strCache>
                <c:ptCount val="1"/>
                <c:pt idx="0">
                  <c:v>一人あたりCO2 排出量（総CO2 排出量）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18"/>
              <c:layout>
                <c:manualLayout>
                  <c:x val="-3.2696894196636635E-2"/>
                  <c:y val="-8.3763913072509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0;[Red]#,##0.0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'6.CO2-GDP'!$AA$4:$AY$4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'5.CO2-capita'!$AA$8:$AY$8</c:f>
              <c:numCache>
                <c:formatCode>#,##0.00_);[Red]\(#,##0.00\)</c:formatCode>
                <c:ptCount val="25"/>
                <c:pt idx="0">
                  <c:v>8.6306550932272046</c:v>
                </c:pt>
                <c:pt idx="1">
                  <c:v>8.6545741294730725</c:v>
                </c:pt>
                <c:pt idx="2">
                  <c:v>8.6898336027845655</c:v>
                </c:pt>
                <c:pt idx="3">
                  <c:v>8.6269119793882201</c:v>
                </c:pt>
                <c:pt idx="4">
                  <c:v>9.0543278077445102</c:v>
                </c:pt>
                <c:pt idx="5">
                  <c:v>9.1315723664720583</c:v>
                </c:pt>
                <c:pt idx="6">
                  <c:v>9.2037458149520663</c:v>
                </c:pt>
                <c:pt idx="7">
                  <c:v>9.1724676989235903</c:v>
                </c:pt>
                <c:pt idx="8">
                  <c:v>8.9198647760433616</c:v>
                </c:pt>
                <c:pt idx="9">
                  <c:v>9.1802594039934107</c:v>
                </c:pt>
                <c:pt idx="10">
                  <c:v>9.3132286910590576</c:v>
                </c:pt>
                <c:pt idx="11">
                  <c:v>9.1661546152823234</c:v>
                </c:pt>
                <c:pt idx="12">
                  <c:v>9.4638485360615867</c:v>
                </c:pt>
                <c:pt idx="13">
                  <c:v>9.4887185633117461</c:v>
                </c:pt>
                <c:pt idx="14">
                  <c:v>9.4815285742842406</c:v>
                </c:pt>
                <c:pt idx="15">
                  <c:v>9.5408802432303421</c:v>
                </c:pt>
                <c:pt idx="16">
                  <c:v>9.3816337132385108</c:v>
                </c:pt>
                <c:pt idx="17">
                  <c:v>9.6428242279531649</c:v>
                </c:pt>
                <c:pt idx="18">
                  <c:v>9.0038451397340715</c:v>
                </c:pt>
                <c:pt idx="19">
                  <c:v>8.5134463064158634</c:v>
                </c:pt>
                <c:pt idx="20">
                  <c:v>8.8925894851963641</c:v>
                </c:pt>
                <c:pt idx="21">
                  <c:v>9.2986827863907724</c:v>
                </c:pt>
                <c:pt idx="22">
                  <c:v>9.5733512319681306</c:v>
                </c:pt>
                <c:pt idx="23">
                  <c:v>9.7017736027231152</c:v>
                </c:pt>
                <c:pt idx="24">
                  <c:v>9.3584828419326183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89344"/>
        <c:axId val="403188952"/>
      </c:lineChart>
      <c:catAx>
        <c:axId val="40318816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ja-JP"/>
          </a:p>
        </c:txPr>
        <c:crossAx val="403188560"/>
        <c:crosses val="autoZero"/>
        <c:auto val="1"/>
        <c:lblAlgn val="ctr"/>
        <c:lblOffset val="100"/>
        <c:noMultiLvlLbl val="0"/>
      </c:catAx>
      <c:valAx>
        <c:axId val="403188560"/>
        <c:scaling>
          <c:orientation val="minMax"/>
          <c:max val="1600"/>
          <c:min val="800"/>
        </c:scaling>
        <c:delete val="0"/>
        <c:axPos val="l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403188168"/>
        <c:crosses val="autoZero"/>
        <c:crossBetween val="between"/>
      </c:valAx>
      <c:catAx>
        <c:axId val="40318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03188952"/>
        <c:crosses val="autoZero"/>
        <c:auto val="1"/>
        <c:lblAlgn val="ctr"/>
        <c:lblOffset val="100"/>
        <c:noMultiLvlLbl val="0"/>
      </c:catAx>
      <c:valAx>
        <c:axId val="403188952"/>
        <c:scaling>
          <c:orientation val="minMax"/>
          <c:max val="10.5"/>
          <c:min val="6"/>
        </c:scaling>
        <c:delete val="0"/>
        <c:axPos val="r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403189344"/>
        <c:crosses val="max"/>
        <c:crossBetween val="between"/>
        <c:majorUnit val="1"/>
      </c:valAx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 paperSize="9" orientation="landscape" verticalDpi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en-US" sz="1600"/>
              <a:t>GDP</a:t>
            </a:r>
            <a:r>
              <a:rPr lang="ja-JP" altLang="en-US" sz="1600"/>
              <a:t>あたり</a:t>
            </a:r>
            <a:r>
              <a:rPr lang="en-US" altLang="en-US" sz="1600"/>
              <a:t>CO</a:t>
            </a:r>
            <a:r>
              <a:rPr lang="en-US" altLang="en-US" sz="1600" baseline="-25000"/>
              <a:t>2</a:t>
            </a:r>
            <a:r>
              <a:rPr lang="ja-JP" altLang="en-US" sz="1600"/>
              <a:t>排出量（総</a:t>
            </a:r>
            <a:r>
              <a:rPr lang="en-US" altLang="en-US" sz="1600"/>
              <a:t>CO</a:t>
            </a:r>
            <a:r>
              <a:rPr lang="en-US" altLang="en-US" sz="1600" baseline="-25000"/>
              <a:t>2</a:t>
            </a:r>
            <a:r>
              <a:rPr lang="ja-JP" altLang="en-US" sz="1600"/>
              <a:t>排出量）</a:t>
            </a:r>
          </a:p>
        </c:rich>
      </c:tx>
      <c:layout>
        <c:manualLayout>
          <c:xMode val="edge"/>
          <c:yMode val="edge"/>
          <c:x val="0.29320168312294326"/>
          <c:y val="2.82222129641202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890083184046463"/>
          <c:y val="0.15026050644608072"/>
          <c:w val="0.74843486111111113"/>
          <c:h val="0.69872166666666702"/>
        </c:manualLayout>
      </c:layout>
      <c:lineChart>
        <c:grouping val="standard"/>
        <c:varyColors val="0"/>
        <c:ser>
          <c:idx val="2"/>
          <c:order val="0"/>
          <c:tx>
            <c:strRef>
              <c:f>'6.CO2-GDP'!$X$7</c:f>
              <c:strCache>
                <c:ptCount val="1"/>
                <c:pt idx="0">
                  <c:v>GDPあたりCO2排出量（総CO2排出量）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'6.CO2-GDP'!$AA$4:$BE$4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'6.CO2-GDP'!$AA$7:$AY$7</c:f>
              <c:numCache>
                <c:formatCode>#,##0.00_);[Red]\(#,##0.00\)</c:formatCode>
                <c:ptCount val="25"/>
                <c:pt idx="0">
                  <c:v>2.6874897589305577</c:v>
                </c:pt>
                <c:pt idx="1">
                  <c:v>2.6409955168704573</c:v>
                </c:pt>
                <c:pt idx="2">
                  <c:v>2.6465402916900378</c:v>
                </c:pt>
                <c:pt idx="3">
                  <c:v>2.6358963111205425</c:v>
                </c:pt>
                <c:pt idx="4">
                  <c:v>2.7482698678131858</c:v>
                </c:pt>
                <c:pt idx="5">
                  <c:v>2.7066189993847747</c:v>
                </c:pt>
                <c:pt idx="6">
                  <c:v>2.6633435931661662</c:v>
                </c:pt>
                <c:pt idx="7">
                  <c:v>2.6547514947970186</c:v>
                </c:pt>
                <c:pt idx="8">
                  <c:v>2.6200759481535698</c:v>
                </c:pt>
                <c:pt idx="9">
                  <c:v>2.6804979862592386</c:v>
                </c:pt>
                <c:pt idx="10">
                  <c:v>2.6730348360888145</c:v>
                </c:pt>
                <c:pt idx="11">
                  <c:v>2.6488797844181526</c:v>
                </c:pt>
                <c:pt idx="12">
                  <c:v>2.697391044444152</c:v>
                </c:pt>
                <c:pt idx="13">
                  <c:v>2.647936802211869</c:v>
                </c:pt>
                <c:pt idx="14">
                  <c:v>2.6077546309926518</c:v>
                </c:pt>
                <c:pt idx="15">
                  <c:v>2.5750137501581638</c:v>
                </c:pt>
                <c:pt idx="16">
                  <c:v>2.4904703513832205</c:v>
                </c:pt>
                <c:pt idx="17">
                  <c:v>2.5116551748822835</c:v>
                </c:pt>
                <c:pt idx="18">
                  <c:v>2.4426033135997285</c:v>
                </c:pt>
                <c:pt idx="19">
                  <c:v>2.3460504730402696</c:v>
                </c:pt>
                <c:pt idx="20">
                  <c:v>2.365754242891128</c:v>
                </c:pt>
                <c:pt idx="21">
                  <c:v>2.4516707813101903</c:v>
                </c:pt>
                <c:pt idx="22">
                  <c:v>2.4948721164680761</c:v>
                </c:pt>
                <c:pt idx="23">
                  <c:v>2.4754334511633203</c:v>
                </c:pt>
                <c:pt idx="24">
                  <c:v>2.4120006055611416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85816"/>
        <c:axId val="403182680"/>
      </c:lineChart>
      <c:catAx>
        <c:axId val="4031858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ja-JP"/>
          </a:p>
        </c:txPr>
        <c:crossAx val="403182680"/>
        <c:crosses val="autoZero"/>
        <c:auto val="1"/>
        <c:lblAlgn val="ctr"/>
        <c:lblOffset val="100"/>
        <c:noMultiLvlLbl val="0"/>
      </c:catAx>
      <c:valAx>
        <c:axId val="403182680"/>
        <c:scaling>
          <c:orientation val="minMax"/>
          <c:max val="2.8"/>
          <c:min val="1.8"/>
        </c:scaling>
        <c:delete val="0"/>
        <c:axPos val="l"/>
        <c:numFmt formatCode="#,##0.0;[Red]\-#,##0.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403185816"/>
        <c:crosses val="autoZero"/>
        <c:crossBetween val="between"/>
        <c:majorUnit val="0.1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 paperSize="9" orientation="landscape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GDP</a:t>
            </a:r>
            <a:r>
              <a:rPr lang="ja-JP"/>
              <a:t>あたり</a:t>
            </a:r>
            <a:r>
              <a:rPr lang="en-US"/>
              <a:t>CO</a:t>
            </a:r>
            <a:r>
              <a:rPr lang="en-US" baseline="-25000"/>
              <a:t>2</a:t>
            </a:r>
            <a:r>
              <a:rPr lang="ja-JP"/>
              <a:t>排出量（エネルギー起源</a:t>
            </a:r>
            <a:r>
              <a:rPr lang="en-US"/>
              <a:t>CO</a:t>
            </a:r>
            <a:r>
              <a:rPr lang="en-US" baseline="-25000"/>
              <a:t>2</a:t>
            </a:r>
            <a:r>
              <a:rPr lang="ja-JP"/>
              <a:t>排出量）</a:t>
            </a:r>
          </a:p>
        </c:rich>
      </c:tx>
      <c:layout>
        <c:manualLayout>
          <c:xMode val="edge"/>
          <c:yMode val="edge"/>
          <c:x val="0.19584815786915524"/>
          <c:y val="3.29258842644669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360940993486924"/>
          <c:y val="0.14613317972060733"/>
          <c:w val="0.75019875000000036"/>
          <c:h val="0.69679481481481553"/>
        </c:manualLayout>
      </c:layout>
      <c:lineChart>
        <c:grouping val="standard"/>
        <c:varyColors val="0"/>
        <c:ser>
          <c:idx val="2"/>
          <c:order val="0"/>
          <c:tx>
            <c:strRef>
              <c:f>'6.CO2-GDP'!$X$7</c:f>
              <c:strCache>
                <c:ptCount val="1"/>
                <c:pt idx="0">
                  <c:v>GDPあたりCO2排出量（総CO2排出量）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#,##0.00_);[Red]\(#,##0.00\)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aseline="0">
                    <a:latin typeface="+mn-lt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'6.CO2-GDP'!$AA$4:$AY$4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'6.CO2-GDP'!$AA$8:$AY$8</c:f>
              <c:numCache>
                <c:formatCode>#,##0.00_);[Red]\(#,##0.00\)</c:formatCode>
                <c:ptCount val="25"/>
                <c:pt idx="0">
                  <c:v>2.4802317454944962</c:v>
                </c:pt>
                <c:pt idx="1">
                  <c:v>2.4358958865599685</c:v>
                </c:pt>
                <c:pt idx="2">
                  <c:v>2.4389109985065622</c:v>
                </c:pt>
                <c:pt idx="3">
                  <c:v>2.4329965022519064</c:v>
                </c:pt>
                <c:pt idx="4">
                  <c:v>2.5363887726098007</c:v>
                </c:pt>
                <c:pt idx="5">
                  <c:v>2.4978380535642946</c:v>
                </c:pt>
                <c:pt idx="6">
                  <c:v>2.4577683555374472</c:v>
                </c:pt>
                <c:pt idx="7">
                  <c:v>2.4516049230212436</c:v>
                </c:pt>
                <c:pt idx="8">
                  <c:v>2.426204201290568</c:v>
                </c:pt>
                <c:pt idx="9">
                  <c:v>2.48745011921473</c:v>
                </c:pt>
                <c:pt idx="10">
                  <c:v>2.4796162991013069</c:v>
                </c:pt>
                <c:pt idx="11">
                  <c:v>2.4584664727402279</c:v>
                </c:pt>
                <c:pt idx="12">
                  <c:v>2.5142354868609376</c:v>
                </c:pt>
                <c:pt idx="13">
                  <c:v>2.4689513222837056</c:v>
                </c:pt>
                <c:pt idx="14">
                  <c:v>2.433391105029397</c:v>
                </c:pt>
                <c:pt idx="15">
                  <c:v>2.4036280348866712</c:v>
                </c:pt>
                <c:pt idx="16">
                  <c:v>2.3252548620565663</c:v>
                </c:pt>
                <c:pt idx="17">
                  <c:v>2.3495155752546957</c:v>
                </c:pt>
                <c:pt idx="18">
                  <c:v>2.2800723314769784</c:v>
                </c:pt>
                <c:pt idx="19">
                  <c:v>2.199523724633007</c:v>
                </c:pt>
                <c:pt idx="20">
                  <c:v>2.2210127660359671</c:v>
                </c:pt>
                <c:pt idx="21">
                  <c:v>2.3088666696418021</c:v>
                </c:pt>
                <c:pt idx="22">
                  <c:v>2.3496658821481304</c:v>
                </c:pt>
                <c:pt idx="23">
                  <c:v>2.331092302402527</c:v>
                </c:pt>
                <c:pt idx="24">
                  <c:v>2.2667905458810957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83072"/>
        <c:axId val="403185424"/>
      </c:lineChart>
      <c:catAx>
        <c:axId val="40318307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03185424"/>
        <c:crosses val="autoZero"/>
        <c:auto val="1"/>
        <c:lblAlgn val="ctr"/>
        <c:lblOffset val="100"/>
        <c:noMultiLvlLbl val="0"/>
      </c:catAx>
      <c:valAx>
        <c:axId val="403185424"/>
        <c:scaling>
          <c:orientation val="minMax"/>
          <c:max val="2.8"/>
          <c:min val="1.8"/>
        </c:scaling>
        <c:delete val="0"/>
        <c:axPos val="l"/>
        <c:numFmt formatCode="#,##0.0;[Red]\-#,##0.0" sourceLinked="0"/>
        <c:majorTickMark val="out"/>
        <c:minorTickMark val="none"/>
        <c:tickLblPos val="nextTo"/>
        <c:crossAx val="403183072"/>
        <c:crosses val="autoZero"/>
        <c:crossBetween val="between"/>
        <c:majorUnit val="0.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000000000000089" l="0.70000000000000062" r="0.70000000000000062" t="0.75000000000000089" header="0.30000000000000032" footer="0.30000000000000032"/>
    <c:pageSetup paperSize="9" orientation="landscape" verticalDpi="0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731182</xdr:colOff>
      <xdr:row>71</xdr:row>
      <xdr:rowOff>108456</xdr:rowOff>
    </xdr:from>
    <xdr:to>
      <xdr:col>36</xdr:col>
      <xdr:colOff>645458</xdr:colOff>
      <xdr:row>99</xdr:row>
      <xdr:rowOff>175131</xdr:rowOff>
    </xdr:to>
    <xdr:grpSp>
      <xdr:nvGrpSpPr>
        <xdr:cNvPr id="2" name="グループ化 1"/>
        <xdr:cNvGrpSpPr/>
      </xdr:nvGrpSpPr>
      <xdr:grpSpPr>
        <a:xfrm>
          <a:off x="4955800" y="20234221"/>
          <a:ext cx="7175687" cy="5400675"/>
          <a:chOff x="5444937" y="16613600"/>
          <a:chExt cx="7200900" cy="5400675"/>
        </a:xfrm>
      </xdr:grpSpPr>
      <xdr:graphicFrame macro="">
        <xdr:nvGraphicFramePr>
          <xdr:cNvPr id="16811399" name="Chart 2"/>
          <xdr:cNvGraphicFramePr>
            <a:graphicFrameLocks/>
          </xdr:cNvGraphicFramePr>
        </xdr:nvGraphicFramePr>
        <xdr:xfrm>
          <a:off x="5444937" y="16613600"/>
          <a:ext cx="7200900" cy="5400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6811400" name="Line 2"/>
          <xdr:cNvSpPr>
            <a:spLocks noChangeShapeType="1"/>
          </xdr:cNvSpPr>
        </xdr:nvSpPr>
        <xdr:spPr bwMode="auto">
          <a:xfrm>
            <a:off x="6495686" y="17691037"/>
            <a:ext cx="5400676" cy="3833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11402" name="Line 15"/>
          <xdr:cNvSpPr>
            <a:spLocks noChangeShapeType="1"/>
          </xdr:cNvSpPr>
        </xdr:nvSpPr>
        <xdr:spPr bwMode="auto">
          <a:xfrm flipV="1">
            <a:off x="6502154" y="17336245"/>
            <a:ext cx="5400676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811403" name="Line 16"/>
          <xdr:cNvSpPr>
            <a:spLocks noChangeShapeType="1"/>
          </xdr:cNvSpPr>
        </xdr:nvSpPr>
        <xdr:spPr bwMode="auto">
          <a:xfrm flipV="1">
            <a:off x="6503682" y="18028550"/>
            <a:ext cx="5400676" cy="7614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Text Box 17"/>
          <xdr:cNvSpPr txBox="1">
            <a:spLocks noChangeArrowheads="1"/>
          </xdr:cNvSpPr>
        </xdr:nvSpPr>
        <xdr:spPr bwMode="auto">
          <a:xfrm>
            <a:off x="11957285" y="17187584"/>
            <a:ext cx="276225" cy="228600"/>
          </a:xfrm>
          <a:prstGeom prst="rect">
            <a:avLst/>
          </a:prstGeom>
          <a:noFill/>
          <a:ln w="38100" cmpd="dbl" algn="ctr">
            <a:noFill/>
            <a:miter lim="800000"/>
            <a:headEnd/>
            <a:tailEnd/>
          </a:ln>
          <a:effectLst/>
        </xdr:spPr>
        <xdr:txBody>
          <a:bodyPr wrap="square" lIns="27432" tIns="22860" rIns="0" bIns="0" anchor="t" upright="1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1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+5%</a:t>
            </a:r>
          </a:p>
        </xdr:txBody>
      </xdr:sp>
      <xdr:sp macro="" textlink="">
        <xdr:nvSpPr>
          <xdr:cNvPr id="10" name="Text Box 18"/>
          <xdr:cNvSpPr txBox="1">
            <a:spLocks noChangeArrowheads="1"/>
          </xdr:cNvSpPr>
        </xdr:nvSpPr>
        <xdr:spPr bwMode="auto">
          <a:xfrm>
            <a:off x="11943853" y="17922105"/>
            <a:ext cx="371476" cy="228600"/>
          </a:xfrm>
          <a:prstGeom prst="rect">
            <a:avLst/>
          </a:prstGeom>
          <a:noFill/>
          <a:ln w="38100" cmpd="dbl" algn="ctr">
            <a:noFill/>
            <a:miter lim="800000"/>
            <a:headEnd/>
            <a:tailEnd/>
          </a:ln>
          <a:effectLst/>
        </xdr:spPr>
        <xdr:txBody>
          <a:bodyPr wrap="square" lIns="27432" tIns="22860" rIns="0" bIns="0" anchor="t" upright="1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1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-5%</a:t>
            </a:r>
          </a:p>
        </xdr:txBody>
      </xdr:sp>
    </xdr:grpSp>
    <xdr:clientData/>
  </xdr:twoCellAnchor>
  <xdr:twoCellAnchor>
    <xdr:from>
      <xdr:col>42</xdr:col>
      <xdr:colOff>403411</xdr:colOff>
      <xdr:row>73</xdr:row>
      <xdr:rowOff>56030</xdr:rowOff>
    </xdr:from>
    <xdr:to>
      <xdr:col>57</xdr:col>
      <xdr:colOff>504264</xdr:colOff>
      <xdr:row>95</xdr:row>
      <xdr:rowOff>134471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134471</xdr:colOff>
      <xdr:row>86</xdr:row>
      <xdr:rowOff>44823</xdr:rowOff>
    </xdr:from>
    <xdr:to>
      <xdr:col>39</xdr:col>
      <xdr:colOff>397858</xdr:colOff>
      <xdr:row>87</xdr:row>
      <xdr:rowOff>156882</xdr:rowOff>
    </xdr:to>
    <xdr:sp macro="" textlink="$BG$28">
      <xdr:nvSpPr>
        <xdr:cNvPr id="12" name="テキスト ボックス 1"/>
        <xdr:cNvSpPr txBox="1"/>
      </xdr:nvSpPr>
      <xdr:spPr>
        <a:xfrm>
          <a:off x="13234147" y="23028088"/>
          <a:ext cx="1070211" cy="302559"/>
        </a:xfrm>
        <a:prstGeom prst="rect">
          <a:avLst/>
        </a:prstGeom>
        <a:noFill/>
      </xdr:spPr>
      <xdr:txBody>
        <a:bodyPr wrap="square" lIns="0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fld id="{CB6C620A-D15A-4D89-9F65-C2204D9EA1A9}" type="TxLink">
            <a:rPr lang="en-US" altLang="en-US" sz="1600" b="0" i="0" u="none" strike="noStrike">
              <a:solidFill>
                <a:sysClr val="windowText" lastClr="000000"/>
              </a:solidFill>
              <a:effectLst/>
              <a:latin typeface="Calibri 本文"/>
              <a:ea typeface="+mn-ea"/>
              <a:cs typeface="+mn-cs"/>
            </a:rPr>
            <a:pPr algn="ctr"/>
            <a:t>13億</a:t>
          </a:fld>
          <a:endParaRPr lang="ja-JP" altLang="ja-JP" sz="4800">
            <a:solidFill>
              <a:sysClr val="windowText" lastClr="000000"/>
            </a:solidFill>
            <a:effectLst/>
            <a:latin typeface="Calibri 本文"/>
            <a:ea typeface="+mn-ea"/>
          </a:endParaRPr>
        </a:p>
      </xdr:txBody>
    </xdr:sp>
    <xdr:clientData/>
  </xdr:twoCellAnchor>
  <xdr:twoCellAnchor>
    <xdr:from>
      <xdr:col>36</xdr:col>
      <xdr:colOff>481852</xdr:colOff>
      <xdr:row>74</xdr:row>
      <xdr:rowOff>11206</xdr:rowOff>
    </xdr:from>
    <xdr:to>
      <xdr:col>42</xdr:col>
      <xdr:colOff>229718</xdr:colOff>
      <xdr:row>94</xdr:row>
      <xdr:rowOff>110939</xdr:rowOff>
    </xdr:to>
    <xdr:grpSp>
      <xdr:nvGrpSpPr>
        <xdr:cNvPr id="3" name="グループ化 2"/>
        <xdr:cNvGrpSpPr/>
      </xdr:nvGrpSpPr>
      <xdr:grpSpPr>
        <a:xfrm>
          <a:off x="11967881" y="20708471"/>
          <a:ext cx="4588808" cy="3909733"/>
          <a:chOff x="11967881" y="20708471"/>
          <a:chExt cx="4588808" cy="3909733"/>
        </a:xfrm>
      </xdr:grpSpPr>
      <xdr:graphicFrame macro="">
        <xdr:nvGraphicFramePr>
          <xdr:cNvPr id="11" name="グラフ 10"/>
          <xdr:cNvGraphicFramePr>
            <a:graphicFrameLocks/>
          </xdr:cNvGraphicFramePr>
        </xdr:nvGraphicFramePr>
        <xdr:xfrm>
          <a:off x="11967881" y="20708471"/>
          <a:ext cx="4588808" cy="390973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$BF$28">
        <xdr:nvSpPr>
          <xdr:cNvPr id="13" name="テキスト ボックス 1"/>
          <xdr:cNvSpPr txBox="1"/>
        </xdr:nvSpPr>
        <xdr:spPr>
          <a:xfrm>
            <a:off x="13805646" y="22725531"/>
            <a:ext cx="1070211" cy="302559"/>
          </a:xfrm>
          <a:prstGeom prst="rect">
            <a:avLst/>
          </a:prstGeom>
          <a:noFill/>
        </xdr:spPr>
        <xdr:txBody>
          <a:bodyPr wrap="square" lIns="0" rtlCol="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fld id="{CF63360A-70ED-4946-AF8D-A11E412C9FBF}" type="TxLink">
              <a:rPr lang="en-US" altLang="en-US" sz="1600" b="0" i="0" u="none" strike="noStrik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pPr algn="ctr"/>
              <a:t>(2014年度)</a:t>
            </a:fld>
            <a:endParaRPr lang="ja-JP" altLang="ja-JP" sz="1600">
              <a:solidFill>
                <a:sysClr val="windowText" lastClr="000000"/>
              </a:solidFill>
              <a:effectLst/>
              <a:latin typeface="+mn-lt"/>
              <a:ea typeface="+mn-ea"/>
            </a:endParaRPr>
          </a:p>
        </xdr:txBody>
      </xdr:sp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0.24669</cdr:x>
      <cdr:y>0.01686</cdr:y>
    </cdr:from>
    <cdr:to>
      <cdr:x>0.74412</cdr:x>
      <cdr:y>0.0831</cdr:y>
    </cdr:to>
    <cdr:sp macro="" textlink="">
      <cdr:nvSpPr>
        <cdr:cNvPr id="3" name="テキスト ボックス 3"/>
        <cdr:cNvSpPr txBox="1"/>
      </cdr:nvSpPr>
      <cdr:spPr>
        <a:xfrm xmlns:a="http://schemas.openxmlformats.org/drawingml/2006/main">
          <a:off x="1868802" y="91020"/>
          <a:ext cx="3586879" cy="3590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kumimoji="1" lang="ja-JP" altLang="en-US" sz="1600" b="1">
              <a:solidFill>
                <a:sysClr val="windowText" lastClr="000000"/>
              </a:solidFill>
            </a:rPr>
            <a:t>一人あたり</a:t>
          </a:r>
          <a:r>
            <a:rPr kumimoji="1" lang="en-US" altLang="ja-JP" sz="1600" b="1">
              <a:solidFill>
                <a:sysClr val="windowText" lastClr="000000"/>
              </a:solidFill>
            </a:rPr>
            <a:t>CO</a:t>
          </a:r>
          <a:r>
            <a:rPr kumimoji="1" lang="en-US" altLang="ja-JP" sz="1600" b="1" baseline="-25000">
              <a:solidFill>
                <a:sysClr val="windowText" lastClr="000000"/>
              </a:solidFill>
            </a:rPr>
            <a:t>2</a:t>
          </a:r>
          <a:r>
            <a:rPr kumimoji="1" lang="en-US" altLang="ja-JP" sz="1600" b="1">
              <a:solidFill>
                <a:sysClr val="windowText" lastClr="000000"/>
              </a:solidFill>
            </a:rPr>
            <a:t> </a:t>
          </a:r>
          <a:r>
            <a:rPr kumimoji="1" lang="ja-JP" altLang="en-US" sz="1600" b="1">
              <a:solidFill>
                <a:sysClr val="windowText" lastClr="000000"/>
              </a:solidFill>
            </a:rPr>
            <a:t>排出量 （</a:t>
          </a:r>
          <a:r>
            <a:rPr kumimoji="1" lang="en-US" altLang="ja-JP" sz="1600" b="1">
              <a:solidFill>
                <a:sysClr val="windowText" lastClr="000000"/>
              </a:solidFill>
            </a:rPr>
            <a:t>CO</a:t>
          </a:r>
          <a:r>
            <a:rPr kumimoji="1" lang="en-US" altLang="ja-JP" sz="1600" b="1" baseline="-25000">
              <a:solidFill>
                <a:sysClr val="windowText" lastClr="000000"/>
              </a:solidFill>
            </a:rPr>
            <a:t>2 </a:t>
          </a:r>
          <a:r>
            <a:rPr kumimoji="1" lang="ja-JP" altLang="en-US" sz="1600" b="1">
              <a:solidFill>
                <a:sysClr val="windowText" lastClr="000000"/>
              </a:solidFill>
            </a:rPr>
            <a:t>総排出量）</a:t>
          </a:r>
          <a:r>
            <a:rPr kumimoji="1" lang="en-US" altLang="ja-JP" sz="1600" b="1">
              <a:solidFill>
                <a:sysClr val="windowText" lastClr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0.9358</cdr:x>
      <cdr:y>0.13127</cdr:y>
    </cdr:from>
    <cdr:to>
      <cdr:x>0.97642</cdr:x>
      <cdr:y>0.81751</cdr:y>
    </cdr:to>
    <cdr:sp macro="" textlink="">
      <cdr:nvSpPr>
        <cdr:cNvPr id="6" name="テキスト ボックス 3"/>
        <cdr:cNvSpPr txBox="1"/>
      </cdr:nvSpPr>
      <cdr:spPr>
        <a:xfrm xmlns:a="http://schemas.openxmlformats.org/drawingml/2006/main" rot="5400000">
          <a:off x="5082443" y="2345740"/>
          <a:ext cx="3604844" cy="292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200"/>
            <a:t>一人あたり</a:t>
          </a:r>
          <a:r>
            <a:rPr kumimoji="1" lang="en-US" altLang="ja-JP" sz="1200"/>
            <a:t>CO</a:t>
          </a:r>
          <a:r>
            <a:rPr kumimoji="1" lang="en-US" altLang="ja-JP" sz="1200" baseline="-25000"/>
            <a:t>2</a:t>
          </a:r>
          <a:r>
            <a:rPr kumimoji="1" lang="en-US" altLang="ja-JP" sz="1200"/>
            <a:t> </a:t>
          </a:r>
          <a:r>
            <a:rPr kumimoji="1" lang="ja-JP" altLang="en-US" sz="1200"/>
            <a:t>排出量　（トン</a:t>
          </a:r>
          <a:r>
            <a:rPr kumimoji="1" lang="en-US" altLang="ja-JP" sz="1200"/>
            <a:t>CO</a:t>
          </a:r>
          <a:r>
            <a:rPr kumimoji="1" lang="en-US" altLang="ja-JP" sz="1200" baseline="-25000"/>
            <a:t>2</a:t>
          </a:r>
          <a:r>
            <a:rPr kumimoji="1" lang="en-US" altLang="ja-JP" sz="1200"/>
            <a:t> /</a:t>
          </a:r>
          <a:r>
            <a:rPr kumimoji="1" lang="ja-JP" altLang="en-US" sz="1200"/>
            <a:t>人、折れ線グラフ）</a:t>
          </a:r>
        </a:p>
      </cdr:txBody>
    </cdr:sp>
  </cdr:relSizeAnchor>
  <cdr:relSizeAnchor xmlns:cdr="http://schemas.openxmlformats.org/drawingml/2006/chartDrawing">
    <cdr:from>
      <cdr:x>0.02211</cdr:x>
      <cdr:y>0.19188</cdr:y>
    </cdr:from>
    <cdr:to>
      <cdr:x>0.06482</cdr:x>
      <cdr:y>0.73392</cdr:y>
    </cdr:to>
    <cdr:sp macro="" textlink="">
      <cdr:nvSpPr>
        <cdr:cNvPr id="7" name="テキスト ボックス 4"/>
        <cdr:cNvSpPr txBox="1"/>
      </cdr:nvSpPr>
      <cdr:spPr>
        <a:xfrm xmlns:a="http://schemas.openxmlformats.org/drawingml/2006/main" rot="16200000">
          <a:off x="-1150549" y="2345893"/>
          <a:ext cx="2927016" cy="3075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200"/>
            <a:t>CO</a:t>
          </a:r>
          <a:r>
            <a:rPr kumimoji="1" lang="en-US" altLang="ja-JP" sz="1200" baseline="-25000"/>
            <a:t>2</a:t>
          </a:r>
          <a:r>
            <a:rPr kumimoji="1" lang="en-US" altLang="ja-JP" sz="1200"/>
            <a:t> </a:t>
          </a:r>
          <a:r>
            <a:rPr kumimoji="1" lang="ja-JP" altLang="en-US" sz="1200"/>
            <a:t>総排出量　（百万トン</a:t>
          </a:r>
          <a:r>
            <a:rPr kumimoji="1" lang="en-US" altLang="ja-JP" sz="1200"/>
            <a:t>CO</a:t>
          </a:r>
          <a:r>
            <a:rPr kumimoji="1" lang="en-US" altLang="ja-JP" sz="1200" baseline="-25000"/>
            <a:t>2</a:t>
          </a:r>
          <a:r>
            <a:rPr kumimoji="1" lang="en-US" altLang="ja-JP" sz="1200"/>
            <a:t> </a:t>
          </a:r>
          <a:r>
            <a:rPr kumimoji="1" lang="ja-JP" altLang="en-US" sz="1200"/>
            <a:t>、棒グラフ） </a:t>
          </a:r>
        </a:p>
      </cdr:txBody>
    </cdr:sp>
  </cdr:relSizeAnchor>
  <cdr:relSizeAnchor xmlns:cdr="http://schemas.openxmlformats.org/drawingml/2006/chartDrawing">
    <cdr:from>
      <cdr:x>0.06437</cdr:x>
      <cdr:y>0.80143</cdr:y>
    </cdr:from>
    <cdr:to>
      <cdr:x>0.14395</cdr:x>
      <cdr:y>0.86061</cdr:y>
    </cdr:to>
    <cdr:sp macro="" textlink="">
      <cdr:nvSpPr>
        <cdr:cNvPr id="12" name="テキスト ボックス 11"/>
        <cdr:cNvSpPr txBox="1"/>
      </cdr:nvSpPr>
      <cdr:spPr>
        <a:xfrm xmlns:a="http://schemas.openxmlformats.org/drawingml/2006/main">
          <a:off x="465234" y="3887794"/>
          <a:ext cx="572976" cy="28883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r>
            <a:rPr lang="en-US" altLang="ja-JP" sz="1200"/>
            <a:t>0</a:t>
          </a:r>
          <a:endParaRPr lang="ja-JP" altLang="en-US" sz="1200"/>
        </a:p>
      </cdr:txBody>
    </cdr:sp>
  </cdr:relSizeAnchor>
  <cdr:relSizeAnchor xmlns:cdr="http://schemas.openxmlformats.org/drawingml/2006/chartDrawing">
    <cdr:from>
      <cdr:x>0.88209</cdr:x>
      <cdr:y>0.80252</cdr:y>
    </cdr:from>
    <cdr:to>
      <cdr:x>0.93314</cdr:x>
      <cdr:y>0.85016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6351836" y="4215685"/>
          <a:ext cx="367606" cy="25025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altLang="ja-JP" sz="1200"/>
            <a:t>0</a:t>
          </a:r>
          <a:endParaRPr lang="ja-JP" altLang="en-US" sz="1200"/>
        </a:p>
      </cdr:txBody>
    </cdr:sp>
  </cdr:relSizeAnchor>
  <cdr:relSizeAnchor xmlns:cdr="http://schemas.openxmlformats.org/drawingml/2006/chartDrawing">
    <cdr:from>
      <cdr:x>0.45807</cdr:x>
      <cdr:y>0.9253</cdr:y>
    </cdr:from>
    <cdr:to>
      <cdr:x>0.54784</cdr:x>
      <cdr:y>0.97946</cdr:y>
    </cdr:to>
    <cdr:sp macro="" textlink="">
      <cdr:nvSpPr>
        <cdr:cNvPr id="14" name="テキスト ボックス 3"/>
        <cdr:cNvSpPr txBox="1"/>
      </cdr:nvSpPr>
      <cdr:spPr>
        <a:xfrm xmlns:a="http://schemas.openxmlformats.org/drawingml/2006/main">
          <a:off x="3298487" y="4860615"/>
          <a:ext cx="646425" cy="2845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ctr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200" b="0">
              <a:solidFill>
                <a:sysClr val="windowText" lastClr="000000"/>
              </a:solidFill>
            </a:rPr>
            <a:t>（年度）</a:t>
          </a:r>
          <a:endParaRPr kumimoji="1" lang="en-US" altLang="ja-JP" sz="1200" b="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0.15413</cdr:x>
      <cdr:y>0.78332</cdr:y>
    </cdr:from>
    <cdr:to>
      <cdr:x>0.87235</cdr:x>
      <cdr:y>0.83328</cdr:y>
    </cdr:to>
    <cdr:grpSp>
      <cdr:nvGrpSpPr>
        <cdr:cNvPr id="16" name="Group 14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109875" y="4111079"/>
          <a:ext cx="5171830" cy="262204"/>
          <a:chOff x="309354" y="1254171"/>
          <a:chExt cx="3413749" cy="58352"/>
        </a:xfrm>
      </cdr:grpSpPr>
      <cdr:pic>
        <cdr:nvPicPr>
          <cdr:cNvPr id="9" name="Picture 10"/>
          <cdr:cNvPicPr>
            <a:picLocks xmlns:a="http://schemas.openxmlformats.org/drawingml/2006/main" noChangeAspect="1" noChangeArrowheads="1"/>
          </cdr:cNvPicPr>
        </cdr:nvPicPr>
        <cdr:blipFill>
          <a:blip xmlns:a="http://schemas.openxmlformats.org/drawingml/2006/main" xmlns:r="http://schemas.openxmlformats.org/officeDocument/2006/relationships" r:embed="rId1"/>
          <a:srcRect xmlns:a="http://schemas.openxmlformats.org/drawingml/2006/main"/>
          <a:stretch xmlns:a="http://schemas.openxmlformats.org/drawingml/2006/main">
            <a:fillRect/>
          </a:stretch>
        </cdr:blipFill>
        <cdr:spPr bwMode="auto">
          <a:xfrm xmlns:a="http://schemas.openxmlformats.org/drawingml/2006/main">
            <a:off x="309354" y="1254172"/>
            <a:ext cx="1516708" cy="5835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</cdr:pic>
      <cdr:pic>
        <cdr:nvPicPr>
          <cdr:cNvPr id="10" name="Picture 12"/>
          <cdr:cNvPicPr>
            <a:picLocks xmlns:a="http://schemas.openxmlformats.org/drawingml/2006/main" noChangeAspect="1" noChangeArrowheads="1"/>
          </cdr:cNvPicPr>
        </cdr:nvPicPr>
        <cdr:blipFill>
          <a:blip xmlns:a="http://schemas.openxmlformats.org/drawingml/2006/main" xmlns:r="http://schemas.openxmlformats.org/officeDocument/2006/relationships" r:embed="rId1"/>
          <a:srcRect xmlns:a="http://schemas.openxmlformats.org/drawingml/2006/main"/>
          <a:stretch xmlns:a="http://schemas.openxmlformats.org/drawingml/2006/main">
            <a:fillRect/>
          </a:stretch>
        </cdr:blipFill>
        <cdr:spPr bwMode="auto">
          <a:xfrm xmlns:a="http://schemas.openxmlformats.org/drawingml/2006/main">
            <a:off x="1826062" y="1254171"/>
            <a:ext cx="1516708" cy="5835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</cdr:pic>
      <cdr:pic>
        <cdr:nvPicPr>
          <cdr:cNvPr id="11" name="Picture 13"/>
          <cdr:cNvPicPr>
            <a:picLocks xmlns:a="http://schemas.openxmlformats.org/drawingml/2006/main" noChangeAspect="1" noChangeArrowheads="1"/>
          </cdr:cNvPicPr>
        </cdr:nvPicPr>
        <cdr:blipFill>
          <a:blip xmlns:a="http://schemas.openxmlformats.org/drawingml/2006/main" xmlns:r="http://schemas.openxmlformats.org/officeDocument/2006/relationships" r:embed="rId1"/>
          <a:srcRect xmlns:a="http://schemas.openxmlformats.org/drawingml/2006/main"/>
          <a:stretch xmlns:a="http://schemas.openxmlformats.org/drawingml/2006/main">
            <a:fillRect/>
          </a:stretch>
        </cdr:blipFill>
        <cdr:spPr bwMode="auto">
          <a:xfrm xmlns:a="http://schemas.openxmlformats.org/drawingml/2006/main">
            <a:off x="2207551" y="1254172"/>
            <a:ext cx="1515552" cy="5835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</cdr:pic>
    </cdr:grp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0.17359</cdr:x>
      <cdr:y>0.0257</cdr:y>
    </cdr:from>
    <cdr:to>
      <cdr:x>0.84351</cdr:x>
      <cdr:y>0.09219</cdr:y>
    </cdr:to>
    <cdr:sp macro="" textlink="">
      <cdr:nvSpPr>
        <cdr:cNvPr id="3" name="テキスト ボックス 3"/>
        <cdr:cNvSpPr txBox="1"/>
      </cdr:nvSpPr>
      <cdr:spPr>
        <a:xfrm xmlns:a="http://schemas.openxmlformats.org/drawingml/2006/main">
          <a:off x="1248078" y="138762"/>
          <a:ext cx="4818050" cy="3590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kumimoji="1" lang="ja-JP" altLang="en-US" sz="1600" b="1">
              <a:solidFill>
                <a:sysClr val="windowText" lastClr="000000"/>
              </a:solidFill>
              <a:latin typeface="+mn-lt"/>
            </a:rPr>
            <a:t>一人あたり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</a:rPr>
            <a:t>CO</a:t>
          </a:r>
          <a:r>
            <a:rPr kumimoji="1" lang="en-US" altLang="ja-JP" sz="1600" b="1" baseline="-25000">
              <a:solidFill>
                <a:sysClr val="windowText" lastClr="000000"/>
              </a:solidFill>
              <a:latin typeface="+mn-lt"/>
            </a:rPr>
            <a:t>2 </a:t>
          </a:r>
          <a:r>
            <a:rPr kumimoji="1" lang="ja-JP" altLang="en-US" sz="1600" b="1">
              <a:solidFill>
                <a:sysClr val="windowText" lastClr="000000"/>
              </a:solidFill>
              <a:latin typeface="+mn-lt"/>
            </a:rPr>
            <a:t>排出量 　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</a:rPr>
            <a:t>(</a:t>
          </a:r>
          <a:r>
            <a:rPr kumimoji="1" lang="ja-JP" altLang="en-US" sz="1600" b="1">
              <a:solidFill>
                <a:sysClr val="windowText" lastClr="000000"/>
              </a:solidFill>
              <a:latin typeface="+mn-lt"/>
            </a:rPr>
            <a:t>エネルギー起源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</a:rPr>
            <a:t>CO</a:t>
          </a:r>
          <a:r>
            <a:rPr kumimoji="1" lang="en-US" altLang="ja-JP" sz="1600" b="1" baseline="-25000">
              <a:solidFill>
                <a:sysClr val="windowText" lastClr="000000"/>
              </a:solidFill>
              <a:latin typeface="+mn-lt"/>
            </a:rPr>
            <a:t>2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</a:rPr>
            <a:t> </a:t>
          </a:r>
          <a:r>
            <a:rPr kumimoji="1" lang="ja-JP" altLang="en-US" sz="1600" b="1">
              <a:solidFill>
                <a:sysClr val="windowText" lastClr="000000"/>
              </a:solidFill>
              <a:latin typeface="+mn-lt"/>
            </a:rPr>
            <a:t>排出量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0.14075</cdr:y>
    </cdr:from>
    <cdr:to>
      <cdr:x>0</cdr:x>
      <cdr:y>0.14662</cdr:y>
    </cdr:to>
    <cdr:sp macro="" textlink="">
      <cdr:nvSpPr>
        <cdr:cNvPr id="7" name="テキスト ボックス 4"/>
        <cdr:cNvSpPr txBox="1"/>
      </cdr:nvSpPr>
      <cdr:spPr>
        <a:xfrm xmlns:a="http://schemas.openxmlformats.org/drawingml/2006/main" rot="16200000">
          <a:off x="-1317440" y="1988292"/>
          <a:ext cx="2955373" cy="3204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エネルギー起源</a:t>
          </a:r>
          <a:r>
            <a:rPr kumimoji="1" lang="en-US" altLang="ja-JP" sz="1100"/>
            <a:t>CO</a:t>
          </a:r>
          <a:r>
            <a:rPr kumimoji="1" lang="en-US" altLang="ja-JP" sz="700"/>
            <a:t>2</a:t>
          </a:r>
          <a:r>
            <a:rPr kumimoji="1" lang="ja-JP" altLang="en-US" sz="1100"/>
            <a:t>排出量</a:t>
          </a:r>
          <a:r>
            <a:rPr kumimoji="1" lang="en-US" altLang="ja-JP" sz="1100"/>
            <a:t>(Mt-CO</a:t>
          </a:r>
          <a:r>
            <a:rPr kumimoji="1" lang="en-US" altLang="ja-JP" sz="700"/>
            <a:t>2</a:t>
          </a:r>
          <a:r>
            <a:rPr kumimoji="1" lang="ja-JP" altLang="en-US" sz="1100"/>
            <a:t>、棒グラフ</a:t>
          </a:r>
          <a:r>
            <a:rPr kumimoji="1" lang="en-US" altLang="ja-JP" sz="1100"/>
            <a:t>)</a:t>
          </a:r>
          <a:r>
            <a:rPr kumimoji="1" lang="ja-JP" altLang="en-US" sz="1100"/>
            <a:t> </a:t>
          </a:r>
        </a:p>
      </cdr:txBody>
    </cdr:sp>
  </cdr:relSizeAnchor>
  <cdr:relSizeAnchor xmlns:cdr="http://schemas.openxmlformats.org/drawingml/2006/chartDrawing">
    <cdr:from>
      <cdr:x>0.0595</cdr:x>
      <cdr:y>0.80746</cdr:y>
    </cdr:from>
    <cdr:to>
      <cdr:x>0.14154</cdr:x>
      <cdr:y>0.87644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424902" y="4357644"/>
          <a:ext cx="585360" cy="37378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altLang="ja-JP" sz="1200"/>
            <a:t>0</a:t>
          </a:r>
          <a:endParaRPr lang="ja-JP" altLang="en-US" sz="1200"/>
        </a:p>
      </cdr:txBody>
    </cdr:sp>
  </cdr:relSizeAnchor>
  <cdr:relSizeAnchor xmlns:cdr="http://schemas.openxmlformats.org/drawingml/2006/chartDrawing">
    <cdr:from>
      <cdr:x>0.88257</cdr:x>
      <cdr:y>0.80564</cdr:y>
    </cdr:from>
    <cdr:to>
      <cdr:x>0.94734</cdr:x>
      <cdr:y>0.87056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6426726" y="4232075"/>
          <a:ext cx="471647" cy="34102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altLang="ja-JP" sz="1200"/>
            <a:t>0</a:t>
          </a:r>
          <a:endParaRPr lang="ja-JP" altLang="en-US" sz="1200"/>
        </a:p>
      </cdr:txBody>
    </cdr:sp>
  </cdr:relSizeAnchor>
  <cdr:relSizeAnchor xmlns:cdr="http://schemas.openxmlformats.org/drawingml/2006/chartDrawing">
    <cdr:from>
      <cdr:x>0.48097</cdr:x>
      <cdr:y>0.9264</cdr:y>
    </cdr:from>
    <cdr:to>
      <cdr:x>0.57074</cdr:x>
      <cdr:y>0.98056</cdr:y>
    </cdr:to>
    <cdr:sp macro="" textlink="">
      <cdr:nvSpPr>
        <cdr:cNvPr id="13" name="テキスト ボックス 3"/>
        <cdr:cNvSpPr txBox="1"/>
      </cdr:nvSpPr>
      <cdr:spPr>
        <a:xfrm xmlns:a="http://schemas.openxmlformats.org/drawingml/2006/main">
          <a:off x="3502388" y="4866429"/>
          <a:ext cx="653693" cy="2845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ctr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kumimoji="1" lang="ja-JP" altLang="en-US" sz="1200" b="0">
              <a:solidFill>
                <a:sysClr val="windowText" lastClr="000000"/>
              </a:solidFill>
            </a:rPr>
            <a:t>（年度）</a:t>
          </a:r>
          <a:endParaRPr kumimoji="1" lang="en-US" altLang="ja-JP" sz="1200" b="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0.89509</cdr:x>
      <cdr:y>0.13708</cdr:y>
    </cdr:from>
    <cdr:to>
      <cdr:x>0.97727</cdr:x>
      <cdr:y>0.82042</cdr:y>
    </cdr:to>
    <cdr:sp macro="" textlink="">
      <cdr:nvSpPr>
        <cdr:cNvPr id="14" name="テキスト ボックス 3"/>
        <cdr:cNvSpPr txBox="1"/>
      </cdr:nvSpPr>
      <cdr:spPr>
        <a:xfrm xmlns:a="http://schemas.openxmlformats.org/drawingml/2006/main" rot="5400000">
          <a:off x="5022307" y="2215698"/>
          <a:ext cx="3589610" cy="598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200"/>
            <a:t>一人あたり</a:t>
          </a:r>
          <a:r>
            <a:rPr kumimoji="1" lang="en-US" altLang="ja-JP" sz="1200"/>
            <a:t>CO</a:t>
          </a:r>
          <a:r>
            <a:rPr kumimoji="1" lang="en-US" altLang="ja-JP" sz="1200" baseline="-25000"/>
            <a:t>2</a:t>
          </a:r>
          <a:r>
            <a:rPr kumimoji="1" lang="en-US" altLang="ja-JP" sz="1200"/>
            <a:t> </a:t>
          </a:r>
          <a:r>
            <a:rPr kumimoji="1" lang="ja-JP" altLang="en-US" sz="1200"/>
            <a:t>排出量　（トン</a:t>
          </a:r>
          <a:r>
            <a:rPr kumimoji="1" lang="en-US" altLang="ja-JP" sz="1200"/>
            <a:t>CO</a:t>
          </a:r>
          <a:r>
            <a:rPr kumimoji="1" lang="en-US" altLang="ja-JP" sz="1200" baseline="-25000"/>
            <a:t>2</a:t>
          </a:r>
          <a:r>
            <a:rPr kumimoji="1" lang="en-US" altLang="ja-JP" sz="1200"/>
            <a:t> /</a:t>
          </a:r>
          <a:r>
            <a:rPr kumimoji="1" lang="ja-JP" altLang="en-US" sz="1200"/>
            <a:t>人、折れ線グラフ） </a:t>
          </a:r>
        </a:p>
      </cdr:txBody>
    </cdr:sp>
  </cdr:relSizeAnchor>
  <cdr:relSizeAnchor xmlns:cdr="http://schemas.openxmlformats.org/drawingml/2006/chartDrawing">
    <cdr:from>
      <cdr:x>0.01672</cdr:x>
      <cdr:y>0.09837</cdr:y>
    </cdr:from>
    <cdr:to>
      <cdr:x>0.06422</cdr:x>
      <cdr:y>0.80445</cdr:y>
    </cdr:to>
    <cdr:sp macro="" textlink="">
      <cdr:nvSpPr>
        <cdr:cNvPr id="17" name="テキスト ボックス 4"/>
        <cdr:cNvSpPr txBox="1"/>
      </cdr:nvSpPr>
      <cdr:spPr>
        <a:xfrm xmlns:a="http://schemas.openxmlformats.org/drawingml/2006/main" rot="16200000">
          <a:off x="-1559841" y="2198325"/>
          <a:ext cx="3709076" cy="3458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200"/>
            <a:t>エネルギー起源</a:t>
          </a:r>
          <a:r>
            <a:rPr kumimoji="1" lang="en-US" altLang="ja-JP" sz="1200"/>
            <a:t>CO</a:t>
          </a:r>
          <a:r>
            <a:rPr kumimoji="1" lang="en-US" altLang="ja-JP" sz="1200" baseline="-25000"/>
            <a:t>2</a:t>
          </a:r>
          <a:r>
            <a:rPr kumimoji="1" lang="en-US" altLang="ja-JP" sz="1200"/>
            <a:t> </a:t>
          </a:r>
          <a:r>
            <a:rPr kumimoji="1" lang="ja-JP" altLang="en-US" sz="1200"/>
            <a:t>排出量　（百万トン</a:t>
          </a:r>
          <a:r>
            <a:rPr kumimoji="1" lang="en-US" altLang="ja-JP" sz="1200"/>
            <a:t>CO</a:t>
          </a:r>
          <a:r>
            <a:rPr kumimoji="1" lang="en-US" altLang="ja-JP" sz="1200" baseline="-25000"/>
            <a:t>2</a:t>
          </a:r>
          <a:r>
            <a:rPr kumimoji="1" lang="en-US" altLang="ja-JP" sz="1200"/>
            <a:t> </a:t>
          </a:r>
          <a:r>
            <a:rPr kumimoji="1" lang="ja-JP" altLang="en-US" sz="1200"/>
            <a:t>、棒グラフ） </a:t>
          </a:r>
        </a:p>
      </cdr:txBody>
    </cdr:sp>
  </cdr:relSizeAnchor>
  <cdr:relSizeAnchor xmlns:cdr="http://schemas.openxmlformats.org/drawingml/2006/chartDrawing">
    <cdr:from>
      <cdr:x>0.15061</cdr:x>
      <cdr:y>0.77153</cdr:y>
    </cdr:from>
    <cdr:to>
      <cdr:x>0.86756</cdr:x>
      <cdr:y>0.81859</cdr:y>
    </cdr:to>
    <cdr:grpSp>
      <cdr:nvGrpSpPr>
        <cdr:cNvPr id="16" name="Group 14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096004" y="4049202"/>
          <a:ext cx="5217317" cy="246983"/>
          <a:chOff x="0" y="0"/>
          <a:chExt cx="5326872" cy="103532"/>
        </a:xfrm>
      </cdr:grpSpPr>
      <cdr:pic>
        <cdr:nvPicPr>
          <cdr:cNvPr id="8" name="Picture 10"/>
          <cdr:cNvPicPr>
            <a:picLocks xmlns:a="http://schemas.openxmlformats.org/drawingml/2006/main" noChangeAspect="1" noChangeArrowheads="1"/>
          </cdr:cNvPicPr>
        </cdr:nvPicPr>
        <cdr:blipFill>
          <a:blip xmlns:a="http://schemas.openxmlformats.org/drawingml/2006/main" xmlns:r="http://schemas.openxmlformats.org/officeDocument/2006/relationships" r:embed="rId1"/>
          <a:srcRect xmlns:a="http://schemas.openxmlformats.org/drawingml/2006/main"/>
          <a:stretch xmlns:a="http://schemas.openxmlformats.org/drawingml/2006/main">
            <a:fillRect/>
          </a:stretch>
        </cdr:blipFill>
        <cdr:spPr bwMode="auto">
          <a:xfrm xmlns:a="http://schemas.openxmlformats.org/drawingml/2006/main">
            <a:off x="0" y="0"/>
            <a:ext cx="2366697" cy="10353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</cdr:pic>
      <cdr:pic>
        <cdr:nvPicPr>
          <cdr:cNvPr id="9" name="Picture 12"/>
          <cdr:cNvPicPr>
            <a:picLocks xmlns:a="http://schemas.openxmlformats.org/drawingml/2006/main" noChangeAspect="1" noChangeArrowheads="1"/>
          </cdr:cNvPicPr>
        </cdr:nvPicPr>
        <cdr:blipFill>
          <a:blip xmlns:a="http://schemas.openxmlformats.org/drawingml/2006/main" xmlns:r="http://schemas.openxmlformats.org/officeDocument/2006/relationships" r:embed="rId1"/>
          <a:srcRect xmlns:a="http://schemas.openxmlformats.org/drawingml/2006/main"/>
          <a:stretch xmlns:a="http://schemas.openxmlformats.org/drawingml/2006/main">
            <a:fillRect/>
          </a:stretch>
        </cdr:blipFill>
        <cdr:spPr bwMode="auto">
          <a:xfrm xmlns:a="http://schemas.openxmlformats.org/drawingml/2006/main">
            <a:off x="2366697" y="0"/>
            <a:ext cx="2366697" cy="10353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</cdr:pic>
      <cdr:pic>
        <cdr:nvPicPr>
          <cdr:cNvPr id="10" name="Picture 13"/>
          <cdr:cNvPicPr>
            <a:picLocks xmlns:a="http://schemas.openxmlformats.org/drawingml/2006/main" noChangeAspect="1" noChangeArrowheads="1"/>
          </cdr:cNvPicPr>
        </cdr:nvPicPr>
        <cdr:blipFill>
          <a:blip xmlns:a="http://schemas.openxmlformats.org/drawingml/2006/main" xmlns:r="http://schemas.openxmlformats.org/officeDocument/2006/relationships" r:embed="rId1"/>
          <a:srcRect xmlns:a="http://schemas.openxmlformats.org/drawingml/2006/main"/>
          <a:stretch xmlns:a="http://schemas.openxmlformats.org/drawingml/2006/main">
            <a:fillRect/>
          </a:stretch>
        </cdr:blipFill>
        <cdr:spPr bwMode="auto">
          <a:xfrm xmlns:a="http://schemas.openxmlformats.org/drawingml/2006/main">
            <a:off x="2961979" y="0"/>
            <a:ext cx="2364893" cy="10353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</cdr:pic>
    </cdr:grp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28575</xdr:colOff>
      <xdr:row>38</xdr:row>
      <xdr:rowOff>76200</xdr:rowOff>
    </xdr:from>
    <xdr:to>
      <xdr:col>33</xdr:col>
      <xdr:colOff>752475</xdr:colOff>
      <xdr:row>69</xdr:row>
      <xdr:rowOff>161925</xdr:rowOff>
    </xdr:to>
    <xdr:graphicFrame macro="">
      <xdr:nvGraphicFramePr>
        <xdr:cNvPr id="1261712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438150</xdr:colOff>
      <xdr:row>38</xdr:row>
      <xdr:rowOff>76200</xdr:rowOff>
    </xdr:from>
    <xdr:to>
      <xdr:col>43</xdr:col>
      <xdr:colOff>352425</xdr:colOff>
      <xdr:row>69</xdr:row>
      <xdr:rowOff>161925</xdr:rowOff>
    </xdr:to>
    <xdr:graphicFrame macro="">
      <xdr:nvGraphicFramePr>
        <xdr:cNvPr id="1261712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0.02861</cdr:x>
      <cdr:y>0.18697</cdr:y>
    </cdr:from>
    <cdr:to>
      <cdr:x>0.06998</cdr:x>
      <cdr:y>0.79866</cdr:y>
    </cdr:to>
    <cdr:sp macro="" textlink="">
      <cdr:nvSpPr>
        <cdr:cNvPr id="6" name="テキスト ボックス 3"/>
        <cdr:cNvSpPr txBox="1"/>
      </cdr:nvSpPr>
      <cdr:spPr>
        <a:xfrm xmlns:a="http://schemas.openxmlformats.org/drawingml/2006/main" rot="16200000">
          <a:off x="-1296626" y="2512270"/>
          <a:ext cx="3303108" cy="2978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200"/>
            <a:t>GDP</a:t>
          </a:r>
          <a:r>
            <a:rPr kumimoji="1" lang="ja-JP" altLang="en-US" sz="1200"/>
            <a:t>あたり</a:t>
          </a:r>
          <a:r>
            <a:rPr kumimoji="1" lang="en-US" altLang="ja-JP" sz="1200"/>
            <a:t>CO</a:t>
          </a:r>
          <a:r>
            <a:rPr kumimoji="1" lang="en-US" altLang="ja-JP" sz="1200" baseline="-25000"/>
            <a:t>2</a:t>
          </a:r>
          <a:r>
            <a:rPr kumimoji="1" lang="en-US" altLang="ja-JP" sz="1200"/>
            <a:t> </a:t>
          </a:r>
          <a:r>
            <a:rPr kumimoji="1" lang="ja-JP" altLang="en-US" sz="1200"/>
            <a:t>排出量　（トン</a:t>
          </a:r>
          <a:r>
            <a:rPr kumimoji="1" lang="en-US" altLang="ja-JP" sz="1200"/>
            <a:t>CO</a:t>
          </a:r>
          <a:r>
            <a:rPr kumimoji="1" lang="en-US" altLang="ja-JP" sz="1200" baseline="-25000"/>
            <a:t>2</a:t>
          </a:r>
          <a:r>
            <a:rPr kumimoji="1" lang="en-US" altLang="ja-JP" sz="1200"/>
            <a:t> / </a:t>
          </a:r>
          <a:r>
            <a:rPr kumimoji="1" lang="ja-JP" altLang="en-US" sz="1200"/>
            <a:t>百万円） </a:t>
          </a:r>
        </a:p>
      </cdr:txBody>
    </cdr:sp>
  </cdr:relSizeAnchor>
  <cdr:relSizeAnchor xmlns:cdr="http://schemas.openxmlformats.org/drawingml/2006/chartDrawing">
    <cdr:from>
      <cdr:x>0.47399</cdr:x>
      <cdr:y>0.93503</cdr:y>
    </cdr:from>
    <cdr:to>
      <cdr:x>0.56376</cdr:x>
      <cdr:y>0.98919</cdr:y>
    </cdr:to>
    <cdr:sp macro="" textlink="">
      <cdr:nvSpPr>
        <cdr:cNvPr id="8" name="テキスト ボックス 3"/>
        <cdr:cNvSpPr txBox="1"/>
      </cdr:nvSpPr>
      <cdr:spPr>
        <a:xfrm xmlns:a="http://schemas.openxmlformats.org/drawingml/2006/main">
          <a:off x="3412725" y="5049150"/>
          <a:ext cx="646331" cy="292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kumimoji="1" lang="ja-JP" altLang="en-US" sz="1200" b="0">
              <a:solidFill>
                <a:sysClr val="windowText" lastClr="000000"/>
              </a:solidFill>
            </a:rPr>
            <a:t>（年度）</a:t>
          </a:r>
          <a:endParaRPr kumimoji="1" lang="en-US" altLang="ja-JP" sz="1200" b="0">
            <a:solidFill>
              <a:sysClr val="windowText" lastClr="000000"/>
            </a:solidFill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0.02265</cdr:x>
      <cdr:y>0.19579</cdr:y>
    </cdr:from>
    <cdr:to>
      <cdr:x>0.078</cdr:x>
      <cdr:y>0.79061</cdr:y>
    </cdr:to>
    <cdr:sp macro="" textlink="">
      <cdr:nvSpPr>
        <cdr:cNvPr id="6" name="テキスト ボックス 3"/>
        <cdr:cNvSpPr txBox="1"/>
      </cdr:nvSpPr>
      <cdr:spPr>
        <a:xfrm xmlns:a="http://schemas.openxmlformats.org/drawingml/2006/main" rot="16200000">
          <a:off x="-1243669" y="2464000"/>
          <a:ext cx="3212023" cy="398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200"/>
            <a:t>GDP</a:t>
          </a:r>
          <a:r>
            <a:rPr kumimoji="1" lang="ja-JP" altLang="en-US" sz="1200"/>
            <a:t>あたり</a:t>
          </a:r>
          <a:r>
            <a:rPr kumimoji="1" lang="en-US" altLang="ja-JP" sz="1200"/>
            <a:t>CO</a:t>
          </a:r>
          <a:r>
            <a:rPr kumimoji="1" lang="en-US" altLang="ja-JP" sz="1200" baseline="-25000"/>
            <a:t>2</a:t>
          </a:r>
          <a:r>
            <a:rPr kumimoji="1" lang="en-US" altLang="ja-JP" sz="1200"/>
            <a:t> </a:t>
          </a:r>
          <a:r>
            <a:rPr kumimoji="1" lang="ja-JP" altLang="en-US" sz="1200"/>
            <a:t>排出量　（トン</a:t>
          </a:r>
          <a:r>
            <a:rPr kumimoji="1" lang="en-US" altLang="ja-JP" sz="1200"/>
            <a:t>CO</a:t>
          </a:r>
          <a:r>
            <a:rPr kumimoji="1" lang="en-US" altLang="ja-JP" sz="1200" baseline="-25000"/>
            <a:t>2</a:t>
          </a:r>
          <a:r>
            <a:rPr kumimoji="1" lang="en-US" altLang="ja-JP" sz="1200"/>
            <a:t> / </a:t>
          </a:r>
          <a:r>
            <a:rPr kumimoji="1" lang="ja-JP" altLang="en-US" sz="1200"/>
            <a:t>百万円） </a:t>
          </a:r>
        </a:p>
      </cdr:txBody>
    </cdr:sp>
  </cdr:relSizeAnchor>
  <cdr:relSizeAnchor xmlns:cdr="http://schemas.openxmlformats.org/drawingml/2006/chartDrawing">
    <cdr:from>
      <cdr:x>0.4515</cdr:x>
      <cdr:y>0.9315</cdr:y>
    </cdr:from>
    <cdr:to>
      <cdr:x>0.54127</cdr:x>
      <cdr:y>0.98566</cdr:y>
    </cdr:to>
    <cdr:sp macro="" textlink="">
      <cdr:nvSpPr>
        <cdr:cNvPr id="3" name="テキスト ボックス 3"/>
        <cdr:cNvSpPr txBox="1"/>
      </cdr:nvSpPr>
      <cdr:spPr>
        <a:xfrm xmlns:a="http://schemas.openxmlformats.org/drawingml/2006/main">
          <a:off x="3250800" y="5030100"/>
          <a:ext cx="646331" cy="292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kumimoji="1" lang="ja-JP" altLang="en-US" sz="1200" b="0">
              <a:solidFill>
                <a:sysClr val="windowText" lastClr="000000"/>
              </a:solidFill>
            </a:rPr>
            <a:t>（年度）</a:t>
          </a:r>
          <a:endParaRPr kumimoji="1" lang="en-US" altLang="ja-JP" sz="1200" b="0">
            <a:solidFill>
              <a:sysClr val="windowText" lastClr="000000"/>
            </a:solidFill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200025</xdr:colOff>
      <xdr:row>1</xdr:row>
      <xdr:rowOff>123825</xdr:rowOff>
    </xdr:from>
    <xdr:to>
      <xdr:col>14</xdr:col>
      <xdr:colOff>342900</xdr:colOff>
      <xdr:row>28</xdr:row>
      <xdr:rowOff>171450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0.75045</cdr:x>
      <cdr:y>0.12649</cdr:y>
    </cdr:from>
    <cdr:to>
      <cdr:x>0.97779</cdr:x>
      <cdr:y>0.2684</cdr:y>
    </cdr:to>
    <cdr:sp macro="" textlink="">
      <cdr:nvSpPr>
        <cdr:cNvPr id="387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1413" y="646263"/>
          <a:ext cx="1274243" cy="7729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エネルギー転換部門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（発電所等）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8</a:t>
          </a: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29</a:t>
          </a: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0.05978</cdr:x>
      <cdr:y>0.27158</cdr:y>
    </cdr:from>
    <cdr:to>
      <cdr:x>0.16002</cdr:x>
      <cdr:y>0.36813</cdr:y>
    </cdr:to>
    <cdr:sp macro="" textlink="">
      <cdr:nvSpPr>
        <cdr:cNvPr id="387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6528" y="1510691"/>
          <a:ext cx="564257" cy="537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家庭部門</a:t>
          </a:r>
        </a:p>
        <a:p xmlns:a="http://schemas.openxmlformats.org/drawingml/2006/main">
          <a:pPr algn="ctr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11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0.81116</cdr:x>
      <cdr:y>0.48894</cdr:y>
    </cdr:from>
    <cdr:to>
      <cdr:x>0.99155</cdr:x>
      <cdr:y>0.63487</cdr:y>
    </cdr:to>
    <cdr:sp macro="" textlink="">
      <cdr:nvSpPr>
        <cdr:cNvPr id="387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60366" y="2750268"/>
          <a:ext cx="1005786" cy="869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産業部門</a:t>
          </a:r>
        </a:p>
        <a:p xmlns:a="http://schemas.openxmlformats.org/drawingml/2006/main">
          <a:pPr algn="ctr" rtl="1">
            <a:lnSpc>
              <a:spcPts val="10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（工場等）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43</a:t>
          </a: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34</a:t>
          </a: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0.5194</cdr:y>
    </cdr:from>
    <cdr:to>
      <cdr:x>0.23677</cdr:x>
      <cdr:y>0.69664</cdr:y>
    </cdr:to>
    <cdr:sp macro="" textlink="">
      <cdr:nvSpPr>
        <cdr:cNvPr id="3870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889214"/>
          <a:ext cx="1332844" cy="985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業務その他部門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（商業･ｻｰﾋﾞｽ･事業所等）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12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7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0.04139</cdr:x>
      <cdr:y>0.7391</cdr:y>
    </cdr:from>
    <cdr:to>
      <cdr:x>0.27682</cdr:x>
      <cdr:y>0.90904</cdr:y>
    </cdr:to>
    <cdr:sp macro="" textlink="">
      <cdr:nvSpPr>
        <cdr:cNvPr id="3870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8136" y="4245412"/>
          <a:ext cx="1299658" cy="8868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運輸部門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（自動車・船舶等）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18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17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0.18346</cdr:x>
      <cdr:y>0.02873</cdr:y>
    </cdr:from>
    <cdr:to>
      <cdr:x>0.52104</cdr:x>
      <cdr:y>0.12817</cdr:y>
    </cdr:to>
    <cdr:sp macro="" textlink="">
      <cdr:nvSpPr>
        <cdr:cNvPr id="38707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1577" y="156936"/>
          <a:ext cx="1896417" cy="537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廃棄物（ﾌﾟﾗｽﾁｯｸ、廃油の焼却）</a:t>
          </a:r>
        </a:p>
        <a:p xmlns:a="http://schemas.openxmlformats.org/drawingml/2006/main">
          <a:pPr algn="ctr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2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2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0.52842</cdr:x>
      <cdr:y>0.04006</cdr:y>
    </cdr:from>
    <cdr:to>
      <cdr:x>0.85391</cdr:x>
      <cdr:y>0.13661</cdr:y>
    </cdr:to>
    <cdr:sp macro="" textlink="">
      <cdr:nvSpPr>
        <cdr:cNvPr id="38708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4598" y="222859"/>
          <a:ext cx="1832296" cy="537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農業・その他（燃料の漏出等）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0.1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0.1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0.02293</cdr:x>
      <cdr:y>0.10084</cdr:y>
    </cdr:from>
    <cdr:to>
      <cdr:x>0.21398</cdr:x>
      <cdr:y>0.22927</cdr:y>
    </cdr:to>
    <cdr:sp macro="" textlink="">
      <cdr:nvSpPr>
        <cdr:cNvPr id="38708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291" y="546195"/>
          <a:ext cx="1062855" cy="703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工業プロセス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（石灰石消費等）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6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6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0.57227</cdr:x>
      <cdr:y>0.18126</cdr:y>
    </cdr:from>
    <cdr:to>
      <cdr:x>0.76716</cdr:x>
      <cdr:y>0.20854</cdr:y>
    </cdr:to>
    <cdr:sp macro="" textlink="">
      <cdr:nvSpPr>
        <cdr:cNvPr id="387082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223096" y="927100"/>
          <a:ext cx="1114254" cy="14376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0.50983</cdr:x>
      <cdr:y>0.12649</cdr:y>
    </cdr:from>
    <cdr:to>
      <cdr:x>0.59439</cdr:x>
      <cdr:y>0.20191</cdr:y>
    </cdr:to>
    <cdr:sp macro="" textlink="">
      <cdr:nvSpPr>
        <cdr:cNvPr id="387083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68309" y="650518"/>
          <a:ext cx="479517" cy="3820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0.40832</cdr:x>
      <cdr:y>0.07685</cdr:y>
    </cdr:from>
    <cdr:to>
      <cdr:x>0.48206</cdr:x>
      <cdr:y>0.20854</cdr:y>
    </cdr:to>
    <cdr:sp macro="" textlink="">
      <cdr:nvSpPr>
        <cdr:cNvPr id="387084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290394" y="397212"/>
          <a:ext cx="419924" cy="6736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0.19768</cdr:x>
      <cdr:y>0.16874</cdr:y>
    </cdr:from>
    <cdr:to>
      <cdr:x>0.44162</cdr:x>
      <cdr:y>0.21233</cdr:y>
    </cdr:to>
    <cdr:sp macro="" textlink="">
      <cdr:nvSpPr>
        <cdr:cNvPr id="387085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112795" y="938632"/>
          <a:ext cx="1373230" cy="24246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0.19719</cdr:x>
      <cdr:y>0.30137</cdr:y>
    </cdr:from>
    <cdr:to>
      <cdr:x>0.30118</cdr:x>
      <cdr:y>0.32256</cdr:y>
    </cdr:to>
    <cdr:sp macro="" textlink="">
      <cdr:nvSpPr>
        <cdr:cNvPr id="387086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110036" y="1676400"/>
          <a:ext cx="585413" cy="11787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0.17597</cdr:x>
      <cdr:y>0.50514</cdr:y>
    </cdr:from>
    <cdr:to>
      <cdr:x>0.2335</cdr:x>
      <cdr:y>0.52911</cdr:y>
    </cdr:to>
    <cdr:sp macro="" textlink="">
      <cdr:nvSpPr>
        <cdr:cNvPr id="387087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990599" y="2809875"/>
          <a:ext cx="323849" cy="1333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0.25212</cdr:x>
      <cdr:y>0.75171</cdr:y>
    </cdr:from>
    <cdr:to>
      <cdr:x>0.4467</cdr:x>
      <cdr:y>0.78596</cdr:y>
    </cdr:to>
    <cdr:sp macro="" textlink="">
      <cdr:nvSpPr>
        <cdr:cNvPr id="38708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9225" y="4181475"/>
          <a:ext cx="1095375" cy="1905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0.78511</cdr:x>
      <cdr:y>0.46918</cdr:y>
    </cdr:from>
    <cdr:to>
      <cdr:x>0.83966</cdr:x>
      <cdr:y>0.49017</cdr:y>
    </cdr:to>
    <cdr:sp macro="" textlink="">
      <cdr:nvSpPr>
        <cdr:cNvPr id="387089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419600" y="2609850"/>
          <a:ext cx="307077" cy="11677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0.71863</cdr:x>
      <cdr:y>0.82848</cdr:y>
    </cdr:from>
    <cdr:to>
      <cdr:x>0.94028</cdr:x>
      <cdr:y>0.88916</cdr:y>
    </cdr:to>
    <cdr:sp macro="" textlink="">
      <cdr:nvSpPr>
        <cdr:cNvPr id="19" name="テキスト ボックス 1"/>
        <cdr:cNvSpPr txBox="1"/>
      </cdr:nvSpPr>
      <cdr:spPr>
        <a:xfrm xmlns:a="http://schemas.openxmlformats.org/drawingml/2006/main">
          <a:off x="4048125" y="4676775"/>
          <a:ext cx="1247775" cy="31432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en-US" sz="1100"/>
            <a:t>（　）：直接排出</a:t>
          </a:r>
        </a:p>
      </cdr:txBody>
    </cdr:sp>
  </cdr:relSizeAnchor>
  <cdr:relSizeAnchor xmlns:cdr="http://schemas.openxmlformats.org/drawingml/2006/chartDrawing">
    <cdr:from>
      <cdr:x>0.39089</cdr:x>
      <cdr:y>0.29034</cdr:y>
    </cdr:from>
    <cdr:to>
      <cdr:x>0.63238</cdr:x>
      <cdr:y>0.33312</cdr:y>
    </cdr:to>
    <cdr:sp macro="" textlink="">
      <cdr:nvSpPr>
        <cdr:cNvPr id="20" name="テキスト ボックス 1"/>
        <cdr:cNvSpPr txBox="1"/>
      </cdr:nvSpPr>
      <cdr:spPr>
        <a:xfrm xmlns:a="http://schemas.openxmlformats.org/drawingml/2006/main">
          <a:off x="2200439" y="1615058"/>
          <a:ext cx="1359413" cy="237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HGP創英角ｺﾞｼｯｸUB" pitchFamily="50" charset="-128"/>
              <a:ea typeface="HGP創英角ｺﾞｼｯｸUB" pitchFamily="50" charset="-128"/>
            </a:rPr>
            <a:t>電気熱配分前</a:t>
          </a:r>
        </a:p>
      </cdr:txBody>
    </cdr:sp>
  </cdr:relSizeAnchor>
  <cdr:relSizeAnchor xmlns:cdr="http://schemas.openxmlformats.org/drawingml/2006/chartDrawing">
    <cdr:from>
      <cdr:x>0.38725</cdr:x>
      <cdr:y>0.22004</cdr:y>
    </cdr:from>
    <cdr:to>
      <cdr:x>0.62899</cdr:x>
      <cdr:y>0.26357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2179915" y="1223982"/>
          <a:ext cx="1360821" cy="242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HGP創英角ｺﾞｼｯｸUB" pitchFamily="50" charset="-128"/>
              <a:ea typeface="HGP創英角ｺﾞｼｯｸUB" pitchFamily="50" charset="-128"/>
            </a:rPr>
            <a:t>電気熱配分後</a:t>
          </a:r>
        </a:p>
      </cdr:txBody>
    </cdr:sp>
  </cdr:relSizeAnchor>
  <cdr:relSizeAnchor xmlns:cdr="http://schemas.openxmlformats.org/drawingml/2006/chartDrawing">
    <cdr:from>
      <cdr:x>0.37789</cdr:x>
      <cdr:y>0.41495</cdr:y>
    </cdr:from>
    <cdr:to>
      <cdr:x>0.63623</cdr:x>
      <cdr:y>0.59438</cdr:y>
    </cdr:to>
    <cdr:sp macro="" textlink="">
      <cdr:nvSpPr>
        <cdr:cNvPr id="22" name="テキスト ボックス 2"/>
        <cdr:cNvSpPr txBox="1"/>
      </cdr:nvSpPr>
      <cdr:spPr>
        <a:xfrm xmlns:a="http://schemas.openxmlformats.org/drawingml/2006/main">
          <a:off x="2127250" y="2308225"/>
          <a:ext cx="1454244" cy="99809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二酸化炭素総排出量</a:t>
          </a:r>
        </a:p>
        <a:p xmlns:a="http://schemas.openxmlformats.org/drawingml/2006/main">
          <a:pPr algn="ctr"/>
          <a:r>
            <a:rPr kumimoji="1" lang="en-US" altLang="ja-JP" sz="1100"/>
            <a:t>1990</a:t>
          </a:r>
          <a:r>
            <a:rPr kumimoji="1" lang="ja-JP" altLang="en-US" sz="1100"/>
            <a:t>年度</a:t>
          </a:r>
        </a:p>
        <a:p xmlns:a="http://schemas.openxmlformats.org/drawingml/2006/main">
          <a:pPr algn="ctr"/>
          <a:r>
            <a:rPr kumimoji="1" lang="ja-JP" altLang="en-US" sz="1100"/>
            <a:t>（平成</a:t>
          </a:r>
          <a:r>
            <a:rPr kumimoji="1" lang="en-US" altLang="ja-JP" sz="1100"/>
            <a:t>2</a:t>
          </a:r>
          <a:r>
            <a:rPr kumimoji="1" lang="ja-JP" altLang="en-US" sz="1100"/>
            <a:t>年度）</a:t>
          </a:r>
        </a:p>
        <a:p xmlns:a="http://schemas.openxmlformats.org/drawingml/2006/main">
          <a:pPr algn="ctr"/>
          <a:r>
            <a:rPr kumimoji="1" lang="en-US" altLang="ja-JP" sz="1100"/>
            <a:t>11</a:t>
          </a:r>
          <a:r>
            <a:rPr kumimoji="1" lang="ja-JP" altLang="en-US" sz="1100"/>
            <a:t>億</a:t>
          </a:r>
          <a:r>
            <a:rPr kumimoji="1" lang="en-US" altLang="ja-JP" sz="1100"/>
            <a:t>5,600</a:t>
          </a:r>
          <a:r>
            <a:rPr kumimoji="1" lang="ja-JP" altLang="en-US" sz="1100"/>
            <a:t>万トン</a:t>
          </a:r>
        </a:p>
        <a:p xmlns:a="http://schemas.openxmlformats.org/drawingml/2006/main">
          <a:pPr algn="ctr"/>
          <a:endParaRPr kumimoji="1" lang="ja-JP" alt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295275</xdr:colOff>
      <xdr:row>1</xdr:row>
      <xdr:rowOff>114300</xdr:rowOff>
    </xdr:from>
    <xdr:to>
      <xdr:col>14</xdr:col>
      <xdr:colOff>438150</xdr:colOff>
      <xdr:row>28</xdr:row>
      <xdr:rowOff>161925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0.75045</cdr:x>
      <cdr:y>0.12649</cdr:y>
    </cdr:from>
    <cdr:to>
      <cdr:x>0.97779</cdr:x>
      <cdr:y>0.2684</cdr:y>
    </cdr:to>
    <cdr:sp macro="" textlink="">
      <cdr:nvSpPr>
        <cdr:cNvPr id="387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1413" y="646263"/>
          <a:ext cx="1274243" cy="7729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エネルギー転換部門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（発電所等）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8</a:t>
          </a: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32</a:t>
          </a: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0.05978</cdr:x>
      <cdr:y>0.27158</cdr:y>
    </cdr:from>
    <cdr:to>
      <cdr:x>0.16002</cdr:x>
      <cdr:y>0.36813</cdr:y>
    </cdr:to>
    <cdr:sp macro="" textlink="">
      <cdr:nvSpPr>
        <cdr:cNvPr id="387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6528" y="1510691"/>
          <a:ext cx="564257" cy="537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家庭部門</a:t>
          </a:r>
        </a:p>
        <a:p xmlns:a="http://schemas.openxmlformats.org/drawingml/2006/main">
          <a:pPr algn="ctr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14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0.81116</cdr:x>
      <cdr:y>0.48894</cdr:y>
    </cdr:from>
    <cdr:to>
      <cdr:x>0.99155</cdr:x>
      <cdr:y>0.63487</cdr:y>
    </cdr:to>
    <cdr:sp macro="" textlink="">
      <cdr:nvSpPr>
        <cdr:cNvPr id="387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60366" y="2750268"/>
          <a:ext cx="1005786" cy="869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産業部門</a:t>
          </a:r>
        </a:p>
        <a:p xmlns:a="http://schemas.openxmlformats.org/drawingml/2006/main">
          <a:pPr algn="ctr" rtl="1">
            <a:lnSpc>
              <a:spcPts val="10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（工場等）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ysClr val="windowText" lastClr="000000"/>
              </a:solidFill>
              <a:latin typeface="Arial"/>
              <a:cs typeface="Arial"/>
            </a:rPr>
            <a:t>35</a:t>
          </a: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30</a:t>
          </a: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0.5194</cdr:y>
    </cdr:from>
    <cdr:to>
      <cdr:x>0.23677</cdr:x>
      <cdr:y>0.69664</cdr:y>
    </cdr:to>
    <cdr:sp macro="" textlink="">
      <cdr:nvSpPr>
        <cdr:cNvPr id="3870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889214"/>
          <a:ext cx="1332844" cy="985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業務その他部門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（商業･ｻｰﾋﾞｽ･事業所等）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18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8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0.04139</cdr:x>
      <cdr:y>0.7391</cdr:y>
    </cdr:from>
    <cdr:to>
      <cdr:x>0.27682</cdr:x>
      <cdr:y>0.90904</cdr:y>
    </cdr:to>
    <cdr:sp macro="" textlink="">
      <cdr:nvSpPr>
        <cdr:cNvPr id="3870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8136" y="4245412"/>
          <a:ext cx="1299658" cy="8868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運輸部門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（自動車・船舶等）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18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18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0.18346</cdr:x>
      <cdr:y>0.02873</cdr:y>
    </cdr:from>
    <cdr:to>
      <cdr:x>0.52104</cdr:x>
      <cdr:y>0.12817</cdr:y>
    </cdr:to>
    <cdr:sp macro="" textlink="">
      <cdr:nvSpPr>
        <cdr:cNvPr id="38707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1577" y="156936"/>
          <a:ext cx="1896417" cy="537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廃棄物（ﾌﾟﾗｽﾁｯｸ、廃油の焼却）</a:t>
          </a:r>
        </a:p>
        <a:p xmlns:a="http://schemas.openxmlformats.org/drawingml/2006/main">
          <a:pPr algn="ctr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2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2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0.52842</cdr:x>
      <cdr:y>0.04006</cdr:y>
    </cdr:from>
    <cdr:to>
      <cdr:x>0.85391</cdr:x>
      <cdr:y>0.13661</cdr:y>
    </cdr:to>
    <cdr:sp macro="" textlink="">
      <cdr:nvSpPr>
        <cdr:cNvPr id="38708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4598" y="222859"/>
          <a:ext cx="1832296" cy="537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農業・その他（燃料の漏出等）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0.1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0.1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0.02293</cdr:x>
      <cdr:y>0.10084</cdr:y>
    </cdr:from>
    <cdr:to>
      <cdr:x>0.21398</cdr:x>
      <cdr:y>0.22927</cdr:y>
    </cdr:to>
    <cdr:sp macro="" textlink="">
      <cdr:nvSpPr>
        <cdr:cNvPr id="38708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291" y="546195"/>
          <a:ext cx="1062855" cy="703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工業プロセス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（石灰石消費等）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4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4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0.57227</cdr:x>
      <cdr:y>0.18126</cdr:y>
    </cdr:from>
    <cdr:to>
      <cdr:x>0.76716</cdr:x>
      <cdr:y>0.20854</cdr:y>
    </cdr:to>
    <cdr:sp macro="" textlink="">
      <cdr:nvSpPr>
        <cdr:cNvPr id="387082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223096" y="927100"/>
          <a:ext cx="1114254" cy="14376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0.50983</cdr:x>
      <cdr:y>0.12649</cdr:y>
    </cdr:from>
    <cdr:to>
      <cdr:x>0.59439</cdr:x>
      <cdr:y>0.20191</cdr:y>
    </cdr:to>
    <cdr:sp macro="" textlink="">
      <cdr:nvSpPr>
        <cdr:cNvPr id="387083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68309" y="650518"/>
          <a:ext cx="479517" cy="3820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0.40832</cdr:x>
      <cdr:y>0.07685</cdr:y>
    </cdr:from>
    <cdr:to>
      <cdr:x>0.48206</cdr:x>
      <cdr:y>0.20854</cdr:y>
    </cdr:to>
    <cdr:sp macro="" textlink="">
      <cdr:nvSpPr>
        <cdr:cNvPr id="387084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290394" y="397212"/>
          <a:ext cx="419924" cy="6736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0.19768</cdr:x>
      <cdr:y>0.16874</cdr:y>
    </cdr:from>
    <cdr:to>
      <cdr:x>0.44162</cdr:x>
      <cdr:y>0.21233</cdr:y>
    </cdr:to>
    <cdr:sp macro="" textlink="">
      <cdr:nvSpPr>
        <cdr:cNvPr id="387085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112795" y="938632"/>
          <a:ext cx="1373230" cy="24246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0.19719</cdr:x>
      <cdr:y>0.30137</cdr:y>
    </cdr:from>
    <cdr:to>
      <cdr:x>0.30118</cdr:x>
      <cdr:y>0.32256</cdr:y>
    </cdr:to>
    <cdr:sp macro="" textlink="">
      <cdr:nvSpPr>
        <cdr:cNvPr id="387086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110036" y="1676400"/>
          <a:ext cx="585413" cy="11787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0.17597</cdr:x>
      <cdr:y>0.50514</cdr:y>
    </cdr:from>
    <cdr:to>
      <cdr:x>0.2335</cdr:x>
      <cdr:y>0.52911</cdr:y>
    </cdr:to>
    <cdr:sp macro="" textlink="">
      <cdr:nvSpPr>
        <cdr:cNvPr id="387087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990599" y="2809875"/>
          <a:ext cx="323849" cy="1333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0.25212</cdr:x>
      <cdr:y>0.75171</cdr:y>
    </cdr:from>
    <cdr:to>
      <cdr:x>0.4467</cdr:x>
      <cdr:y>0.78596</cdr:y>
    </cdr:to>
    <cdr:sp macro="" textlink="">
      <cdr:nvSpPr>
        <cdr:cNvPr id="38708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9225" y="4181475"/>
          <a:ext cx="1095375" cy="1905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0.78511</cdr:x>
      <cdr:y>0.46918</cdr:y>
    </cdr:from>
    <cdr:to>
      <cdr:x>0.83966</cdr:x>
      <cdr:y>0.49017</cdr:y>
    </cdr:to>
    <cdr:sp macro="" textlink="">
      <cdr:nvSpPr>
        <cdr:cNvPr id="387089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419600" y="2609850"/>
          <a:ext cx="307077" cy="11677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0.71863</cdr:x>
      <cdr:y>0.82848</cdr:y>
    </cdr:from>
    <cdr:to>
      <cdr:x>0.94028</cdr:x>
      <cdr:y>0.88916</cdr:y>
    </cdr:to>
    <cdr:sp macro="" textlink="">
      <cdr:nvSpPr>
        <cdr:cNvPr id="19" name="テキスト ボックス 1"/>
        <cdr:cNvSpPr txBox="1"/>
      </cdr:nvSpPr>
      <cdr:spPr>
        <a:xfrm xmlns:a="http://schemas.openxmlformats.org/drawingml/2006/main">
          <a:off x="4048125" y="4676775"/>
          <a:ext cx="1247775" cy="31432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en-US" sz="1100"/>
            <a:t>（　）：直接排出</a:t>
          </a:r>
        </a:p>
      </cdr:txBody>
    </cdr:sp>
  </cdr:relSizeAnchor>
  <cdr:relSizeAnchor xmlns:cdr="http://schemas.openxmlformats.org/drawingml/2006/chartDrawing">
    <cdr:from>
      <cdr:x>0.37789</cdr:x>
      <cdr:y>0.41495</cdr:y>
    </cdr:from>
    <cdr:to>
      <cdr:x>0.63623</cdr:x>
      <cdr:y>0.59438</cdr:y>
    </cdr:to>
    <cdr:sp macro="" textlink="">
      <cdr:nvSpPr>
        <cdr:cNvPr id="22" name="テキスト ボックス 2"/>
        <cdr:cNvSpPr txBox="1"/>
      </cdr:nvSpPr>
      <cdr:spPr>
        <a:xfrm xmlns:a="http://schemas.openxmlformats.org/drawingml/2006/main">
          <a:off x="2127250" y="2308225"/>
          <a:ext cx="1454244" cy="99809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二酸化炭素総排出量</a:t>
          </a:r>
        </a:p>
        <a:p xmlns:a="http://schemas.openxmlformats.org/drawingml/2006/main">
          <a:pPr algn="ctr"/>
          <a:r>
            <a:rPr kumimoji="1" lang="en-US" altLang="ja-JP" sz="1100"/>
            <a:t>2005</a:t>
          </a:r>
          <a:r>
            <a:rPr kumimoji="1" lang="ja-JP" altLang="en-US" sz="1100"/>
            <a:t>年度</a:t>
          </a:r>
        </a:p>
        <a:p xmlns:a="http://schemas.openxmlformats.org/drawingml/2006/main">
          <a:pPr algn="ctr"/>
          <a:r>
            <a:rPr kumimoji="1" lang="ja-JP" altLang="en-US" sz="1100"/>
            <a:t>（平成</a:t>
          </a:r>
          <a:r>
            <a:rPr kumimoji="1" lang="en-US" altLang="ja-JP" sz="1100"/>
            <a:t>17</a:t>
          </a:r>
          <a:r>
            <a:rPr kumimoji="1" lang="ja-JP" altLang="en-US" sz="1100"/>
            <a:t>年度）</a:t>
          </a:r>
        </a:p>
        <a:p xmlns:a="http://schemas.openxmlformats.org/drawingml/2006/main">
          <a:pPr algn="ctr"/>
          <a:r>
            <a:rPr kumimoji="1" lang="en-US" altLang="ja-JP" sz="1100"/>
            <a:t>13</a:t>
          </a:r>
          <a:r>
            <a:rPr kumimoji="1" lang="ja-JP" altLang="en-US" sz="1100"/>
            <a:t>億</a:t>
          </a:r>
          <a:r>
            <a:rPr kumimoji="1" lang="en-US" altLang="ja-JP" sz="1100"/>
            <a:t>600</a:t>
          </a:r>
          <a:r>
            <a:rPr kumimoji="1" lang="ja-JP" altLang="en-US" sz="1100"/>
            <a:t>万トン</a:t>
          </a:r>
        </a:p>
        <a:p xmlns:a="http://schemas.openxmlformats.org/drawingml/2006/main">
          <a:pPr algn="ctr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0.39168</cdr:x>
      <cdr:y>0.29005</cdr:y>
    </cdr:from>
    <cdr:to>
      <cdr:x>0.63317</cdr:x>
      <cdr:y>0.33283</cdr:y>
    </cdr:to>
    <cdr:sp macro="" textlink="">
      <cdr:nvSpPr>
        <cdr:cNvPr id="23" name="テキスト ボックス 1"/>
        <cdr:cNvSpPr txBox="1"/>
      </cdr:nvSpPr>
      <cdr:spPr>
        <a:xfrm xmlns:a="http://schemas.openxmlformats.org/drawingml/2006/main">
          <a:off x="2204890" y="1613425"/>
          <a:ext cx="1359414" cy="237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HGP創英角ｺﾞｼｯｸUB" pitchFamily="50" charset="-128"/>
              <a:ea typeface="HGP創英角ｺﾞｼｯｸUB" pitchFamily="50" charset="-128"/>
            </a:rPr>
            <a:t>電気熱配分前</a:t>
          </a:r>
        </a:p>
      </cdr:txBody>
    </cdr:sp>
  </cdr:relSizeAnchor>
  <cdr:relSizeAnchor xmlns:cdr="http://schemas.openxmlformats.org/drawingml/2006/chartDrawing">
    <cdr:from>
      <cdr:x>0.38804</cdr:x>
      <cdr:y>0.21975</cdr:y>
    </cdr:from>
    <cdr:to>
      <cdr:x>0.62978</cdr:x>
      <cdr:y>0.26328</cdr:y>
    </cdr:to>
    <cdr:sp macro="" textlink="">
      <cdr:nvSpPr>
        <cdr:cNvPr id="24" name="テキスト ボックス 1"/>
        <cdr:cNvSpPr txBox="1"/>
      </cdr:nvSpPr>
      <cdr:spPr>
        <a:xfrm xmlns:a="http://schemas.openxmlformats.org/drawingml/2006/main">
          <a:off x="2184400" y="1222375"/>
          <a:ext cx="1360821" cy="242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HGP創英角ｺﾞｼｯｸUB" pitchFamily="50" charset="-128"/>
              <a:ea typeface="HGP創英角ｺﾞｼｯｸUB" pitchFamily="50" charset="-128"/>
            </a:rPr>
            <a:t>電気熱配分後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409575</xdr:colOff>
      <xdr:row>1</xdr:row>
      <xdr:rowOff>123825</xdr:rowOff>
    </xdr:from>
    <xdr:to>
      <xdr:col>14</xdr:col>
      <xdr:colOff>552450</xdr:colOff>
      <xdr:row>28</xdr:row>
      <xdr:rowOff>171450</xdr:rowOff>
    </xdr:to>
    <xdr:graphicFrame macro="">
      <xdr:nvGraphicFramePr>
        <xdr:cNvPr id="454426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0.04951</cdr:x>
      <cdr:y>0.70357</cdr:y>
    </cdr:from>
    <cdr:to>
      <cdr:x>0.12421</cdr:x>
      <cdr:y>0.76539</cdr:y>
    </cdr:to>
    <cdr:sp macro="" textlink="">
      <cdr:nvSpPr>
        <cdr:cNvPr id="373770" name="Rectangl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269" y="3799752"/>
          <a:ext cx="536024" cy="333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mpd="dbl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050" b="0" i="0" strike="noStrike">
              <a:solidFill>
                <a:srgbClr val="000000"/>
              </a:solidFill>
              <a:latin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0.02026</cdr:x>
      <cdr:y>0.12811</cdr:y>
    </cdr:from>
    <cdr:to>
      <cdr:x>0.07031</cdr:x>
      <cdr:y>0.71354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 rot="16200000">
          <a:off x="-1194126" y="2004782"/>
          <a:ext cx="3036883" cy="3568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200"/>
            <a:t>温室効果ガス排出量（百万トン</a:t>
          </a:r>
          <a:r>
            <a:rPr lang="en-US" altLang="ja-JP" sz="1200"/>
            <a:t>CO</a:t>
          </a:r>
          <a:r>
            <a:rPr lang="en-US" altLang="ja-JP" sz="1200" baseline="-25000"/>
            <a:t>2 </a:t>
          </a:r>
          <a:r>
            <a:rPr lang="ja-JP" altLang="en-US" sz="1200" baseline="0"/>
            <a:t>換算</a:t>
          </a:r>
          <a:r>
            <a:rPr lang="ja-JP" altLang="en-US" sz="1200"/>
            <a:t>）</a:t>
          </a:r>
        </a:p>
      </cdr:txBody>
    </cdr:sp>
  </cdr:relSizeAnchor>
  <cdr:relSizeAnchor xmlns:cdr="http://schemas.openxmlformats.org/drawingml/2006/chartDrawing">
    <cdr:from>
      <cdr:x>0.83909</cdr:x>
      <cdr:y>0.06841</cdr:y>
    </cdr:from>
    <cdr:to>
      <cdr:x>0.99782</cdr:x>
      <cdr:y>0.10898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042213" y="369475"/>
          <a:ext cx="11430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/>
            <a:t>※2005</a:t>
          </a:r>
          <a:r>
            <a:rPr lang="ja-JP" altLang="en-US" sz="1000"/>
            <a:t>年度比</a:t>
          </a:r>
        </a:p>
      </cdr:txBody>
    </cdr:sp>
  </cdr:relSizeAnchor>
  <cdr:relSizeAnchor xmlns:cdr="http://schemas.openxmlformats.org/drawingml/2006/chartDrawing">
    <cdr:from>
      <cdr:x>0.12264</cdr:x>
      <cdr:y>0.67086</cdr:y>
    </cdr:from>
    <cdr:to>
      <cdr:x>0.87413</cdr:x>
      <cdr:y>0.70493</cdr:y>
    </cdr:to>
    <cdr:grpSp>
      <cdr:nvGrpSpPr>
        <cdr:cNvPr id="6" name="Group 14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880026" y="3623097"/>
          <a:ext cx="5392457" cy="184001"/>
          <a:chOff x="0" y="0"/>
          <a:chExt cx="2253299" cy="12986"/>
        </a:xfrm>
      </cdr:grpSpPr>
      <cdr:pic>
        <cdr:nvPicPr>
          <cdr:cNvPr id="7" name="Picture 10"/>
          <cdr:cNvPicPr>
            <a:picLocks xmlns:a="http://schemas.openxmlformats.org/drawingml/2006/main" noChangeAspect="1" noChangeArrowheads="1"/>
          </cdr:cNvPicPr>
        </cdr:nvPicPr>
        <cdr:blipFill>
          <a:blip xmlns:a="http://schemas.openxmlformats.org/drawingml/2006/main" xmlns:r="http://schemas.openxmlformats.org/officeDocument/2006/relationships" r:embed="rId1"/>
          <a:srcRect xmlns:a="http://schemas.openxmlformats.org/drawingml/2006/main"/>
          <a:stretch xmlns:a="http://schemas.openxmlformats.org/drawingml/2006/main">
            <a:fillRect/>
          </a:stretch>
        </cdr:blipFill>
        <cdr:spPr bwMode="auto">
          <a:xfrm xmlns:a="http://schemas.openxmlformats.org/drawingml/2006/main">
            <a:off x="0" y="0"/>
            <a:ext cx="1001127" cy="1298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</cdr:pic>
      <cdr:pic>
        <cdr:nvPicPr>
          <cdr:cNvPr id="8" name="Picture 12"/>
          <cdr:cNvPicPr>
            <a:picLocks xmlns:a="http://schemas.openxmlformats.org/drawingml/2006/main" noChangeAspect="1" noChangeArrowheads="1"/>
          </cdr:cNvPicPr>
        </cdr:nvPicPr>
        <cdr:blipFill>
          <a:blip xmlns:a="http://schemas.openxmlformats.org/drawingml/2006/main" xmlns:r="http://schemas.openxmlformats.org/officeDocument/2006/relationships" r:embed="rId1"/>
          <a:srcRect xmlns:a="http://schemas.openxmlformats.org/drawingml/2006/main"/>
          <a:stretch xmlns:a="http://schemas.openxmlformats.org/drawingml/2006/main">
            <a:fillRect/>
          </a:stretch>
        </cdr:blipFill>
        <cdr:spPr bwMode="auto">
          <a:xfrm xmlns:a="http://schemas.openxmlformats.org/drawingml/2006/main">
            <a:off x="1001127" y="0"/>
            <a:ext cx="1001127" cy="1298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</cdr:pic>
      <cdr:pic>
        <cdr:nvPicPr>
          <cdr:cNvPr id="9" name="Picture 13"/>
          <cdr:cNvPicPr>
            <a:picLocks xmlns:a="http://schemas.openxmlformats.org/drawingml/2006/main" noChangeAspect="1" noChangeArrowheads="1"/>
          </cdr:cNvPicPr>
        </cdr:nvPicPr>
        <cdr:blipFill>
          <a:blip xmlns:a="http://schemas.openxmlformats.org/drawingml/2006/main" xmlns:r="http://schemas.openxmlformats.org/officeDocument/2006/relationships" r:embed="rId1"/>
          <a:srcRect xmlns:a="http://schemas.openxmlformats.org/drawingml/2006/main"/>
          <a:stretch xmlns:a="http://schemas.openxmlformats.org/drawingml/2006/main">
            <a:fillRect/>
          </a:stretch>
        </cdr:blipFill>
        <cdr:spPr bwMode="auto">
          <a:xfrm xmlns:a="http://schemas.openxmlformats.org/drawingml/2006/main">
            <a:off x="1252935" y="0"/>
            <a:ext cx="1000364" cy="1298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</cdr:pic>
    </cdr:grpSp>
  </cdr:relSizeAnchor>
  <cdr:relSizeAnchor xmlns:cdr="http://schemas.openxmlformats.org/drawingml/2006/chartDrawing">
    <cdr:from>
      <cdr:x>0.91283</cdr:x>
      <cdr:y>0.1754</cdr:y>
    </cdr:from>
    <cdr:to>
      <cdr:x>0.9512</cdr:x>
      <cdr:y>0.21773</cdr:y>
    </cdr:to>
    <cdr:sp macro="" textlink="">
      <cdr:nvSpPr>
        <cdr:cNvPr id="10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0218" y="947273"/>
          <a:ext cx="275260" cy="2286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 cmpd="dbl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0%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0.75045</cdr:x>
      <cdr:y>0.12649</cdr:y>
    </cdr:from>
    <cdr:to>
      <cdr:x>0.97779</cdr:x>
      <cdr:y>0.2684</cdr:y>
    </cdr:to>
    <cdr:sp macro="" textlink="">
      <cdr:nvSpPr>
        <cdr:cNvPr id="387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1413" y="646263"/>
          <a:ext cx="1274243" cy="7729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エネルギー転換部門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（発電所等）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7</a:t>
          </a: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40</a:t>
          </a: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0.05978</cdr:x>
      <cdr:y>0.27158</cdr:y>
    </cdr:from>
    <cdr:to>
      <cdr:x>0.16002</cdr:x>
      <cdr:y>0.36813</cdr:y>
    </cdr:to>
    <cdr:sp macro="" textlink="">
      <cdr:nvSpPr>
        <cdr:cNvPr id="387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6528" y="1510691"/>
          <a:ext cx="564257" cy="537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家庭部門</a:t>
          </a:r>
        </a:p>
        <a:p xmlns:a="http://schemas.openxmlformats.org/drawingml/2006/main">
          <a:pPr algn="ctr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15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4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0.81116</cdr:x>
      <cdr:y>0.48894</cdr:y>
    </cdr:from>
    <cdr:to>
      <cdr:x>0.99155</cdr:x>
      <cdr:y>0.63487</cdr:y>
    </cdr:to>
    <cdr:sp macro="" textlink="">
      <cdr:nvSpPr>
        <cdr:cNvPr id="387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60366" y="2750268"/>
          <a:ext cx="1005786" cy="869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産業部門</a:t>
          </a:r>
        </a:p>
        <a:p xmlns:a="http://schemas.openxmlformats.org/drawingml/2006/main">
          <a:pPr algn="ctr" rtl="1">
            <a:lnSpc>
              <a:spcPts val="10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（工場等）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ysClr val="windowText" lastClr="000000"/>
              </a:solidFill>
              <a:latin typeface="Arial"/>
              <a:cs typeface="Arial"/>
            </a:rPr>
            <a:t>34</a:t>
          </a: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27</a:t>
          </a: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0.5194</cdr:y>
    </cdr:from>
    <cdr:to>
      <cdr:x>0.23677</cdr:x>
      <cdr:y>0.69664</cdr:y>
    </cdr:to>
    <cdr:sp macro="" textlink="">
      <cdr:nvSpPr>
        <cdr:cNvPr id="3870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889214"/>
          <a:ext cx="1332844" cy="985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業務その他部門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（商業･ｻｰﾋﾞｽ･事業所等）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21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6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0.04139</cdr:x>
      <cdr:y>0.7391</cdr:y>
    </cdr:from>
    <cdr:to>
      <cdr:x>0.27682</cdr:x>
      <cdr:y>0.90904</cdr:y>
    </cdr:to>
    <cdr:sp macro="" textlink="">
      <cdr:nvSpPr>
        <cdr:cNvPr id="3870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8136" y="4245412"/>
          <a:ext cx="1299658" cy="8868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運輸部門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（自動車・船舶等）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17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16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0.18346</cdr:x>
      <cdr:y>0.02873</cdr:y>
    </cdr:from>
    <cdr:to>
      <cdr:x>0.52104</cdr:x>
      <cdr:y>0.12817</cdr:y>
    </cdr:to>
    <cdr:sp macro="" textlink="">
      <cdr:nvSpPr>
        <cdr:cNvPr id="38707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1577" y="156936"/>
          <a:ext cx="1896417" cy="537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廃棄物（ﾌﾟﾗｽﾁｯｸ、廃油の焼却）</a:t>
          </a:r>
        </a:p>
        <a:p xmlns:a="http://schemas.openxmlformats.org/drawingml/2006/main">
          <a:pPr algn="ctr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2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2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0.52842</cdr:x>
      <cdr:y>0.04006</cdr:y>
    </cdr:from>
    <cdr:to>
      <cdr:x>0.85391</cdr:x>
      <cdr:y>0.13661</cdr:y>
    </cdr:to>
    <cdr:sp macro="" textlink="">
      <cdr:nvSpPr>
        <cdr:cNvPr id="38708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4598" y="222859"/>
          <a:ext cx="1832296" cy="537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農業・その他（燃料の漏出等）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0.1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0.1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0.02293</cdr:x>
      <cdr:y>0.10084</cdr:y>
    </cdr:from>
    <cdr:to>
      <cdr:x>0.21398</cdr:x>
      <cdr:y>0.22927</cdr:y>
    </cdr:to>
    <cdr:sp macro="" textlink="">
      <cdr:nvSpPr>
        <cdr:cNvPr id="38708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291" y="546195"/>
          <a:ext cx="1062855" cy="703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工業プロセス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（石灰石消費等）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4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4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0.57227</cdr:x>
      <cdr:y>0.18126</cdr:y>
    </cdr:from>
    <cdr:to>
      <cdr:x>0.76716</cdr:x>
      <cdr:y>0.20854</cdr:y>
    </cdr:to>
    <cdr:sp macro="" textlink="">
      <cdr:nvSpPr>
        <cdr:cNvPr id="387082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223096" y="927100"/>
          <a:ext cx="1114254" cy="14376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0.50983</cdr:x>
      <cdr:y>0.12649</cdr:y>
    </cdr:from>
    <cdr:to>
      <cdr:x>0.59439</cdr:x>
      <cdr:y>0.20191</cdr:y>
    </cdr:to>
    <cdr:sp macro="" textlink="">
      <cdr:nvSpPr>
        <cdr:cNvPr id="387083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68309" y="650518"/>
          <a:ext cx="479517" cy="3820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0.40832</cdr:x>
      <cdr:y>0.07685</cdr:y>
    </cdr:from>
    <cdr:to>
      <cdr:x>0.48206</cdr:x>
      <cdr:y>0.20854</cdr:y>
    </cdr:to>
    <cdr:sp macro="" textlink="">
      <cdr:nvSpPr>
        <cdr:cNvPr id="387084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290394" y="397212"/>
          <a:ext cx="419924" cy="6736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0.19768</cdr:x>
      <cdr:y>0.16874</cdr:y>
    </cdr:from>
    <cdr:to>
      <cdr:x>0.44162</cdr:x>
      <cdr:y>0.21233</cdr:y>
    </cdr:to>
    <cdr:sp macro="" textlink="">
      <cdr:nvSpPr>
        <cdr:cNvPr id="387085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112795" y="938632"/>
          <a:ext cx="1373230" cy="24246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0.19719</cdr:x>
      <cdr:y>0.30137</cdr:y>
    </cdr:from>
    <cdr:to>
      <cdr:x>0.30118</cdr:x>
      <cdr:y>0.32256</cdr:y>
    </cdr:to>
    <cdr:sp macro="" textlink="">
      <cdr:nvSpPr>
        <cdr:cNvPr id="387086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110036" y="1676400"/>
          <a:ext cx="585413" cy="11787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0.17597</cdr:x>
      <cdr:y>0.50514</cdr:y>
    </cdr:from>
    <cdr:to>
      <cdr:x>0.2335</cdr:x>
      <cdr:y>0.52911</cdr:y>
    </cdr:to>
    <cdr:sp macro="" textlink="">
      <cdr:nvSpPr>
        <cdr:cNvPr id="387087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990599" y="2809875"/>
          <a:ext cx="323849" cy="1333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0.25212</cdr:x>
      <cdr:y>0.75171</cdr:y>
    </cdr:from>
    <cdr:to>
      <cdr:x>0.4467</cdr:x>
      <cdr:y>0.78596</cdr:y>
    </cdr:to>
    <cdr:sp macro="" textlink="">
      <cdr:nvSpPr>
        <cdr:cNvPr id="38708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9225" y="4181475"/>
          <a:ext cx="1095375" cy="1905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0.78511</cdr:x>
      <cdr:y>0.46918</cdr:y>
    </cdr:from>
    <cdr:to>
      <cdr:x>0.83966</cdr:x>
      <cdr:y>0.49017</cdr:y>
    </cdr:to>
    <cdr:sp macro="" textlink="">
      <cdr:nvSpPr>
        <cdr:cNvPr id="387089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419600" y="2609850"/>
          <a:ext cx="307077" cy="11677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0.71863</cdr:x>
      <cdr:y>0.82848</cdr:y>
    </cdr:from>
    <cdr:to>
      <cdr:x>0.94028</cdr:x>
      <cdr:y>0.88916</cdr:y>
    </cdr:to>
    <cdr:sp macro="" textlink="">
      <cdr:nvSpPr>
        <cdr:cNvPr id="19" name="テキスト ボックス 1"/>
        <cdr:cNvSpPr txBox="1"/>
      </cdr:nvSpPr>
      <cdr:spPr>
        <a:xfrm xmlns:a="http://schemas.openxmlformats.org/drawingml/2006/main">
          <a:off x="4048125" y="4676775"/>
          <a:ext cx="1247775" cy="31432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en-US" sz="1100"/>
            <a:t>（　）：直接排出</a:t>
          </a:r>
        </a:p>
      </cdr:txBody>
    </cdr:sp>
  </cdr:relSizeAnchor>
  <cdr:relSizeAnchor xmlns:cdr="http://schemas.openxmlformats.org/drawingml/2006/chartDrawing">
    <cdr:from>
      <cdr:x>0.37789</cdr:x>
      <cdr:y>0.41495</cdr:y>
    </cdr:from>
    <cdr:to>
      <cdr:x>0.63623</cdr:x>
      <cdr:y>0.59438</cdr:y>
    </cdr:to>
    <cdr:sp macro="" textlink="">
      <cdr:nvSpPr>
        <cdr:cNvPr id="22" name="テキスト ボックス 2"/>
        <cdr:cNvSpPr txBox="1"/>
      </cdr:nvSpPr>
      <cdr:spPr>
        <a:xfrm xmlns:a="http://schemas.openxmlformats.org/drawingml/2006/main">
          <a:off x="2127250" y="2308225"/>
          <a:ext cx="1454244" cy="99809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二酸化炭素総排出量</a:t>
          </a:r>
        </a:p>
        <a:p xmlns:a="http://schemas.openxmlformats.org/drawingml/2006/main">
          <a:pPr algn="ctr"/>
          <a:r>
            <a:rPr kumimoji="1" lang="en-US" altLang="ja-JP" sz="1100"/>
            <a:t>2014</a:t>
          </a:r>
          <a:r>
            <a:rPr kumimoji="1" lang="ja-JP" altLang="en-US" sz="1100"/>
            <a:t>年度</a:t>
          </a:r>
        </a:p>
        <a:p xmlns:a="http://schemas.openxmlformats.org/drawingml/2006/main">
          <a:pPr algn="ctr"/>
          <a:r>
            <a:rPr kumimoji="1" lang="ja-JP" altLang="en-US" sz="1100"/>
            <a:t>（平成</a:t>
          </a:r>
          <a:r>
            <a:rPr kumimoji="1" lang="en-US" altLang="ja-JP" sz="1100"/>
            <a:t>26</a:t>
          </a:r>
          <a:r>
            <a:rPr kumimoji="1" lang="ja-JP" altLang="en-US" sz="1100"/>
            <a:t>年度）</a:t>
          </a:r>
        </a:p>
        <a:p xmlns:a="http://schemas.openxmlformats.org/drawingml/2006/main">
          <a:pPr algn="ctr"/>
          <a:r>
            <a:rPr kumimoji="1" lang="en-US" altLang="ja-JP" sz="1100"/>
            <a:t>12</a:t>
          </a:r>
          <a:r>
            <a:rPr kumimoji="1" lang="ja-JP" altLang="en-US" sz="1100"/>
            <a:t>億</a:t>
          </a:r>
          <a:r>
            <a:rPr kumimoji="1" lang="en-US" altLang="ja-JP" sz="1100"/>
            <a:t>6,500</a:t>
          </a:r>
          <a:r>
            <a:rPr kumimoji="1" lang="ja-JP" altLang="en-US" sz="1100"/>
            <a:t>万トン</a:t>
          </a:r>
        </a:p>
        <a:p xmlns:a="http://schemas.openxmlformats.org/drawingml/2006/main">
          <a:pPr algn="ctr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0.39337</cdr:x>
      <cdr:y>0.28662</cdr:y>
    </cdr:from>
    <cdr:to>
      <cdr:x>0.63486</cdr:x>
      <cdr:y>0.3294</cdr:y>
    </cdr:to>
    <cdr:sp macro="" textlink="">
      <cdr:nvSpPr>
        <cdr:cNvPr id="23" name="テキスト ボックス 1"/>
        <cdr:cNvSpPr txBox="1"/>
      </cdr:nvSpPr>
      <cdr:spPr>
        <a:xfrm xmlns:a="http://schemas.openxmlformats.org/drawingml/2006/main">
          <a:off x="2214415" y="1594375"/>
          <a:ext cx="1359414" cy="237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HGP創英角ｺﾞｼｯｸUB" pitchFamily="50" charset="-128"/>
              <a:ea typeface="HGP創英角ｺﾞｼｯｸUB" pitchFamily="50" charset="-128"/>
            </a:rPr>
            <a:t>電気熱配分前</a:t>
          </a:r>
        </a:p>
      </cdr:txBody>
    </cdr:sp>
  </cdr:relSizeAnchor>
  <cdr:relSizeAnchor xmlns:cdr="http://schemas.openxmlformats.org/drawingml/2006/chartDrawing">
    <cdr:from>
      <cdr:x>0.38973</cdr:x>
      <cdr:y>0.21632</cdr:y>
    </cdr:from>
    <cdr:to>
      <cdr:x>0.63147</cdr:x>
      <cdr:y>0.25985</cdr:y>
    </cdr:to>
    <cdr:sp macro="" textlink="">
      <cdr:nvSpPr>
        <cdr:cNvPr id="24" name="テキスト ボックス 1"/>
        <cdr:cNvSpPr txBox="1"/>
      </cdr:nvSpPr>
      <cdr:spPr>
        <a:xfrm xmlns:a="http://schemas.openxmlformats.org/drawingml/2006/main">
          <a:off x="2193925" y="1203325"/>
          <a:ext cx="1360821" cy="242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HGP創英角ｺﾞｼｯｸUB" pitchFamily="50" charset="-128"/>
              <a:ea typeface="HGP創英角ｺﾞｼｯｸUB" pitchFamily="50" charset="-128"/>
            </a:rPr>
            <a:t>電気熱配分後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63</xdr:col>
      <xdr:colOff>514350</xdr:colOff>
      <xdr:row>3</xdr:row>
      <xdr:rowOff>85725</xdr:rowOff>
    </xdr:from>
    <xdr:to>
      <xdr:col>69</xdr:col>
      <xdr:colOff>523875</xdr:colOff>
      <xdr:row>27</xdr:row>
      <xdr:rowOff>19050</xdr:rowOff>
    </xdr:to>
    <xdr:graphicFrame macro="">
      <xdr:nvGraphicFramePr>
        <xdr:cNvPr id="3888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57</xdr:col>
      <xdr:colOff>561974</xdr:colOff>
      <xdr:row>3</xdr:row>
      <xdr:rowOff>104774</xdr:rowOff>
    </xdr:from>
    <xdr:to>
      <xdr:col>64</xdr:col>
      <xdr:colOff>28575</xdr:colOff>
      <xdr:row>26</xdr:row>
      <xdr:rowOff>57150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68</xdr:col>
      <xdr:colOff>400051</xdr:colOff>
      <xdr:row>20</xdr:row>
      <xdr:rowOff>66675</xdr:rowOff>
    </xdr:from>
    <xdr:to>
      <xdr:col>68</xdr:col>
      <xdr:colOff>587382</xdr:colOff>
      <xdr:row>21</xdr:row>
      <xdr:rowOff>149226</xdr:rowOff>
    </xdr:to>
    <xdr:cxnSp macro="">
      <xdr:nvCxnSpPr>
        <xdr:cNvPr id="4" name="直線コネクタ 3"/>
        <xdr:cNvCxnSpPr/>
      </xdr:nvCxnSpPr>
      <xdr:spPr bwMode="auto">
        <a:xfrm flipH="1" flipV="1">
          <a:off x="24631651" y="3895725"/>
          <a:ext cx="187331" cy="26352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68</xdr:col>
      <xdr:colOff>228600</xdr:colOff>
      <xdr:row>21</xdr:row>
      <xdr:rowOff>171450</xdr:rowOff>
    </xdr:from>
    <xdr:to>
      <xdr:col>69</xdr:col>
      <xdr:colOff>524692</xdr:colOff>
      <xdr:row>24</xdr:row>
      <xdr:rowOff>109300</xdr:rowOff>
    </xdr:to>
    <xdr:sp macro="" textlink="">
      <xdr:nvSpPr>
        <xdr:cNvPr id="5" name="テキスト ボックス 1"/>
        <xdr:cNvSpPr txBox="1"/>
      </xdr:nvSpPr>
      <xdr:spPr>
        <a:xfrm>
          <a:off x="24460200" y="4181475"/>
          <a:ext cx="1029517" cy="480775"/>
        </a:xfrm>
        <a:prstGeom prst="rect">
          <a:avLst/>
        </a:prstGeom>
      </xdr:spPr>
      <xdr:txBody>
        <a:bodyPr wrap="square" lIns="0" rIns="0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/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農業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家畜の消化管内発酵、稲作等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)</a:t>
          </a:r>
          <a:endParaRPr lang="ja-JP" altLang="ja-JP" sz="1000" baseline="0">
            <a:effectLst/>
          </a:endParaRPr>
        </a:p>
      </xdr:txBody>
    </xdr: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0.27125</cdr:y>
    </cdr:from>
    <cdr:to>
      <cdr:x>0</cdr:x>
      <cdr:y>0.28272</cdr:y>
    </cdr:to>
    <cdr:sp macro="" textlink="">
      <cdr:nvSpPr>
        <cdr:cNvPr id="389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1028487"/>
          <a:ext cx="1167665" cy="6568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廃棄物</a:t>
          </a: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（埋立、</a:t>
          </a: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0.4978</cdr:x>
      <cdr:y>0.17621</cdr:y>
    </cdr:from>
    <cdr:to>
      <cdr:x>0.55286</cdr:x>
      <cdr:y>0.2511</cdr:y>
    </cdr:to>
    <cdr:cxnSp macro="">
      <cdr:nvCxnSpPr>
        <cdr:cNvPr id="5" name="直線コネクタ 4"/>
        <cdr:cNvCxnSpPr/>
      </cdr:nvCxnSpPr>
      <cdr:spPr bwMode="auto">
        <a:xfrm xmlns:a="http://schemas.openxmlformats.org/drawingml/2006/main" flipH="1">
          <a:off x="2152650" y="762000"/>
          <a:ext cx="238126" cy="32385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0.41189</cdr:x>
      <cdr:y>0.18062</cdr:y>
    </cdr:from>
    <cdr:to>
      <cdr:x>0.46916</cdr:x>
      <cdr:y>0.2511</cdr:y>
    </cdr:to>
    <cdr:cxnSp macro="">
      <cdr:nvCxnSpPr>
        <cdr:cNvPr id="14" name="直線コネクタ 13"/>
        <cdr:cNvCxnSpPr/>
      </cdr:nvCxnSpPr>
      <cdr:spPr bwMode="auto">
        <a:xfrm xmlns:a="http://schemas.openxmlformats.org/drawingml/2006/main" flipH="1" flipV="1">
          <a:off x="1781175" y="781050"/>
          <a:ext cx="247650" cy="30480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0.25771</cdr:x>
      <cdr:y>0.26211</cdr:y>
    </cdr:from>
    <cdr:to>
      <cdr:x>0.41043</cdr:x>
      <cdr:y>0.26285</cdr:y>
    </cdr:to>
    <cdr:cxnSp macro="">
      <cdr:nvCxnSpPr>
        <cdr:cNvPr id="16" name="直線コネクタ 15"/>
        <cdr:cNvCxnSpPr/>
      </cdr:nvCxnSpPr>
      <cdr:spPr bwMode="auto">
        <a:xfrm xmlns:a="http://schemas.openxmlformats.org/drawingml/2006/main" flipH="1" flipV="1">
          <a:off x="1114425" y="1133475"/>
          <a:ext cx="660400" cy="317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0.15272</cdr:x>
      <cdr:y>0.39941</cdr:y>
    </cdr:from>
    <cdr:to>
      <cdr:x>0.19604</cdr:x>
      <cdr:y>0.46035</cdr:y>
    </cdr:to>
    <cdr:cxnSp macro="">
      <cdr:nvCxnSpPr>
        <cdr:cNvPr id="18" name="直線コネクタ 17"/>
        <cdr:cNvCxnSpPr/>
      </cdr:nvCxnSpPr>
      <cdr:spPr bwMode="auto">
        <a:xfrm xmlns:a="http://schemas.openxmlformats.org/drawingml/2006/main" flipH="1" flipV="1">
          <a:off x="660400" y="1727201"/>
          <a:ext cx="187325" cy="26352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0.3766</cdr:x>
      <cdr:y>0.46109</cdr:y>
    </cdr:from>
    <cdr:to>
      <cdr:x>0.62636</cdr:x>
      <cdr:y>0.69447</cdr:y>
    </cdr:to>
    <cdr:sp macro="" textlink="">
      <cdr:nvSpPr>
        <cdr:cNvPr id="9" name="テキスト ボックス 2"/>
        <cdr:cNvSpPr txBox="1"/>
      </cdr:nvSpPr>
      <cdr:spPr>
        <a:xfrm xmlns:a="http://schemas.openxmlformats.org/drawingml/2006/main">
          <a:off x="1628552" y="1993900"/>
          <a:ext cx="1080039" cy="100925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メタン総排出量</a:t>
          </a:r>
        </a:p>
        <a:p xmlns:a="http://schemas.openxmlformats.org/drawingml/2006/main">
          <a:pPr algn="ctr"/>
          <a:r>
            <a:rPr kumimoji="1" lang="en-US" altLang="ja-JP" sz="1100"/>
            <a:t>2014</a:t>
          </a:r>
          <a:r>
            <a:rPr kumimoji="1" lang="ja-JP" altLang="en-US" sz="1100"/>
            <a:t>年度</a:t>
          </a:r>
        </a:p>
        <a:p xmlns:a="http://schemas.openxmlformats.org/drawingml/2006/main">
          <a:pPr algn="ctr"/>
          <a:r>
            <a:rPr kumimoji="1" lang="ja-JP" altLang="en-US" sz="1100"/>
            <a:t>（平成</a:t>
          </a:r>
          <a:r>
            <a:rPr kumimoji="1" lang="en-US" altLang="ja-JP" sz="1100"/>
            <a:t>26</a:t>
          </a:r>
          <a:r>
            <a:rPr kumimoji="1" lang="ja-JP" altLang="en-US" sz="1100"/>
            <a:t>年度）</a:t>
          </a:r>
        </a:p>
        <a:p xmlns:a="http://schemas.openxmlformats.org/drawingml/2006/main">
          <a:pPr algn="ctr"/>
          <a:r>
            <a:rPr kumimoji="1" lang="en-US" altLang="ja-JP" sz="1100"/>
            <a:t>3,550</a:t>
          </a:r>
          <a:r>
            <a:rPr kumimoji="1" lang="ja-JP" altLang="en-US" sz="1100"/>
            <a:t>万トン</a:t>
          </a:r>
          <a:endParaRPr kumimoji="1" lang="en-US" altLang="ja-JP" sz="1100"/>
        </a:p>
        <a:p xmlns:a="http://schemas.openxmlformats.org/drawingml/2006/main">
          <a:pPr algn="ctr"/>
          <a:r>
            <a:rPr kumimoji="1" lang="en-US" altLang="ja-JP" sz="1100"/>
            <a:t>(CO</a:t>
          </a:r>
          <a:r>
            <a:rPr kumimoji="1" lang="en-US" altLang="ja-JP" sz="800"/>
            <a:t>2</a:t>
          </a:r>
          <a:r>
            <a:rPr kumimoji="1" lang="ja-JP" altLang="en-US" sz="1100"/>
            <a:t>換算</a:t>
          </a:r>
          <a:r>
            <a:rPr kumimoji="1" lang="en-US" altLang="ja-JP" sz="1100"/>
            <a:t>)</a:t>
          </a:r>
          <a:endParaRPr kumimoji="1" lang="ja-JP" altLang="en-US" sz="1100"/>
        </a:p>
      </cdr:txBody>
    </cdr:sp>
  </cdr:relSizeAnchor>
  <cdr:relSizeAnchor xmlns:cdr="http://schemas.openxmlformats.org/drawingml/2006/chartDrawing">
    <cdr:from>
      <cdr:x>0.27533</cdr:x>
      <cdr:y>0.04626</cdr:y>
    </cdr:from>
    <cdr:to>
      <cdr:x>0.56608</cdr:x>
      <cdr:y>0.20705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190625" y="200025"/>
          <a:ext cx="1257300" cy="695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000" baseline="0">
              <a:effectLst/>
              <a:latin typeface="+mn-lt"/>
              <a:ea typeface="+mn-ea"/>
              <a:cs typeface="+mn-cs"/>
            </a:rPr>
            <a:t>燃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料からの漏出</a:t>
          </a:r>
          <a:endParaRPr lang="en-US" altLang="ja-JP" sz="100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ja-JP" altLang="ja-JP" sz="1000">
              <a:effectLst/>
              <a:latin typeface="+mn-lt"/>
              <a:ea typeface="+mn-ea"/>
              <a:cs typeface="+mn-cs"/>
            </a:rPr>
            <a:t>（天然ガス・石炭生産時の漏出等</a:t>
          </a:r>
          <a:endParaRPr lang="ja-JP" altLang="en-US" sz="1000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0.27125</cdr:y>
    </cdr:from>
    <cdr:to>
      <cdr:x>0</cdr:x>
      <cdr:y>0.28272</cdr:y>
    </cdr:to>
    <cdr:sp macro="" textlink="">
      <cdr:nvSpPr>
        <cdr:cNvPr id="389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1028487"/>
          <a:ext cx="1167665" cy="6568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廃棄物</a:t>
          </a: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（埋立、</a:t>
          </a: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0.4978</cdr:x>
      <cdr:y>0.17621</cdr:y>
    </cdr:from>
    <cdr:to>
      <cdr:x>0.55286</cdr:x>
      <cdr:y>0.2511</cdr:y>
    </cdr:to>
    <cdr:cxnSp macro="">
      <cdr:nvCxnSpPr>
        <cdr:cNvPr id="5" name="直線コネクタ 4"/>
        <cdr:cNvCxnSpPr/>
      </cdr:nvCxnSpPr>
      <cdr:spPr bwMode="auto">
        <a:xfrm xmlns:a="http://schemas.openxmlformats.org/drawingml/2006/main" flipH="1">
          <a:off x="2152650" y="762000"/>
          <a:ext cx="238126" cy="32385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0.79245</cdr:x>
      <cdr:y>0.65712</cdr:y>
    </cdr:from>
    <cdr:to>
      <cdr:x>0.83797</cdr:x>
      <cdr:y>0.76652</cdr:y>
    </cdr:to>
    <cdr:cxnSp macro="">
      <cdr:nvCxnSpPr>
        <cdr:cNvPr id="12" name="直線コネクタ 11"/>
        <cdr:cNvCxnSpPr/>
      </cdr:nvCxnSpPr>
      <cdr:spPr bwMode="auto">
        <a:xfrm xmlns:a="http://schemas.openxmlformats.org/drawingml/2006/main" flipH="1" flipV="1">
          <a:off x="3570264" y="2728954"/>
          <a:ext cx="205083" cy="45432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0.41189</cdr:x>
      <cdr:y>0.18062</cdr:y>
    </cdr:from>
    <cdr:to>
      <cdr:x>0.46916</cdr:x>
      <cdr:y>0.2511</cdr:y>
    </cdr:to>
    <cdr:cxnSp macro="">
      <cdr:nvCxnSpPr>
        <cdr:cNvPr id="14" name="直線コネクタ 13"/>
        <cdr:cNvCxnSpPr/>
      </cdr:nvCxnSpPr>
      <cdr:spPr bwMode="auto">
        <a:xfrm xmlns:a="http://schemas.openxmlformats.org/drawingml/2006/main" flipH="1" flipV="1">
          <a:off x="1781175" y="781050"/>
          <a:ext cx="247650" cy="30480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0.25771</cdr:x>
      <cdr:y>0.26211</cdr:y>
    </cdr:from>
    <cdr:to>
      <cdr:x>0.41043</cdr:x>
      <cdr:y>0.26285</cdr:y>
    </cdr:to>
    <cdr:cxnSp macro="">
      <cdr:nvCxnSpPr>
        <cdr:cNvPr id="16" name="直線コネクタ 15"/>
        <cdr:cNvCxnSpPr/>
      </cdr:nvCxnSpPr>
      <cdr:spPr bwMode="auto">
        <a:xfrm xmlns:a="http://schemas.openxmlformats.org/drawingml/2006/main" flipH="1" flipV="1">
          <a:off x="1114425" y="1133475"/>
          <a:ext cx="660400" cy="317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0.17548</cdr:x>
      <cdr:y>0.43971</cdr:y>
    </cdr:from>
    <cdr:to>
      <cdr:x>0.22987</cdr:x>
      <cdr:y>0.44037</cdr:y>
    </cdr:to>
    <cdr:cxnSp macro="">
      <cdr:nvCxnSpPr>
        <cdr:cNvPr id="18" name="直線コネクタ 17"/>
        <cdr:cNvCxnSpPr/>
      </cdr:nvCxnSpPr>
      <cdr:spPr bwMode="auto">
        <a:xfrm xmlns:a="http://schemas.openxmlformats.org/drawingml/2006/main" flipH="1">
          <a:off x="790576" y="1826064"/>
          <a:ext cx="245050" cy="273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0.38162</cdr:x>
      <cdr:y>0.46109</cdr:y>
    </cdr:from>
    <cdr:to>
      <cdr:x>0.62134</cdr:x>
      <cdr:y>0.70411</cdr:y>
    </cdr:to>
    <cdr:sp macro="" textlink="">
      <cdr:nvSpPr>
        <cdr:cNvPr id="9" name="テキスト ボックス 2"/>
        <cdr:cNvSpPr txBox="1"/>
      </cdr:nvSpPr>
      <cdr:spPr>
        <a:xfrm xmlns:a="http://schemas.openxmlformats.org/drawingml/2006/main">
          <a:off x="1719311" y="1914861"/>
          <a:ext cx="1080039" cy="100925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メタン総排出量</a:t>
          </a:r>
        </a:p>
        <a:p xmlns:a="http://schemas.openxmlformats.org/drawingml/2006/main">
          <a:pPr algn="ctr"/>
          <a:r>
            <a:rPr kumimoji="1" lang="en-US" altLang="ja-JP" sz="1100"/>
            <a:t>2005</a:t>
          </a:r>
          <a:r>
            <a:rPr kumimoji="1" lang="ja-JP" altLang="en-US" sz="1100"/>
            <a:t>年度</a:t>
          </a:r>
        </a:p>
        <a:p xmlns:a="http://schemas.openxmlformats.org/drawingml/2006/main">
          <a:pPr algn="ctr"/>
          <a:r>
            <a:rPr kumimoji="1" lang="ja-JP" altLang="en-US" sz="1100"/>
            <a:t>（平成</a:t>
          </a:r>
          <a:r>
            <a:rPr kumimoji="1" lang="en-US" altLang="ja-JP" sz="1100"/>
            <a:t>17</a:t>
          </a:r>
          <a:r>
            <a:rPr kumimoji="1" lang="ja-JP" altLang="en-US" sz="1100"/>
            <a:t>年度）</a:t>
          </a:r>
        </a:p>
        <a:p xmlns:a="http://schemas.openxmlformats.org/drawingml/2006/main">
          <a:pPr algn="ctr"/>
          <a:r>
            <a:rPr kumimoji="1" lang="en-US" altLang="ja-JP" sz="1100"/>
            <a:t>3,890</a:t>
          </a:r>
          <a:r>
            <a:rPr kumimoji="1" lang="ja-JP" altLang="en-US" sz="1100"/>
            <a:t>万トン</a:t>
          </a:r>
          <a:endParaRPr kumimoji="1" lang="en-US" altLang="ja-JP" sz="1100"/>
        </a:p>
        <a:p xmlns:a="http://schemas.openxmlformats.org/drawingml/2006/main">
          <a:pPr algn="ctr"/>
          <a:r>
            <a:rPr kumimoji="1" lang="en-US" altLang="ja-JP" sz="1100"/>
            <a:t>(CO</a:t>
          </a:r>
          <a:r>
            <a:rPr kumimoji="1" lang="en-US" altLang="ja-JP" sz="800"/>
            <a:t>2</a:t>
          </a:r>
          <a:r>
            <a:rPr kumimoji="1" lang="ja-JP" altLang="en-US" sz="1100"/>
            <a:t>換算</a:t>
          </a:r>
          <a:r>
            <a:rPr kumimoji="1" lang="en-US" altLang="ja-JP" sz="1100"/>
            <a:t>)</a:t>
          </a:r>
          <a:endParaRPr kumimoji="1" lang="ja-JP" altLang="en-US" sz="1100"/>
        </a:p>
      </cdr:txBody>
    </cdr:sp>
  </cdr:relSizeAnchor>
  <cdr:relSizeAnchor xmlns:cdr="http://schemas.openxmlformats.org/drawingml/2006/chartDrawing">
    <cdr:from>
      <cdr:x>0.75891</cdr:x>
      <cdr:y>0.76218</cdr:y>
    </cdr:from>
    <cdr:to>
      <cdr:x>0.98742</cdr:x>
      <cdr:y>0.87794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448050" y="3390293"/>
          <a:ext cx="1038223" cy="5149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pPr rtl="0"/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農業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(</a:t>
          </a:r>
          <a:r>
            <a:rPr lang="ja-JP" altLang="ja-JP" sz="1000" b="0" i="0" baseline="0">
              <a:effectLst/>
              <a:latin typeface="+mn-lt"/>
              <a:ea typeface="+mn-ea"/>
              <a:cs typeface="+mn-cs"/>
            </a:rPr>
            <a:t>家畜の消化管内発酵、稲作等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)</a:t>
          </a:r>
          <a:endParaRPr lang="ja-JP" altLang="ja-JP" sz="1000" baseline="0">
            <a:effectLst/>
          </a:endParaRPr>
        </a:p>
      </cdr:txBody>
    </cdr:sp>
  </cdr:relSizeAnchor>
  <cdr:relSizeAnchor xmlns:cdr="http://schemas.openxmlformats.org/drawingml/2006/chartDrawing">
    <cdr:from>
      <cdr:x>0.25793</cdr:x>
      <cdr:y>0.04128</cdr:y>
    </cdr:from>
    <cdr:to>
      <cdr:x>0.51797</cdr:x>
      <cdr:y>0.18578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162051" y="171452"/>
          <a:ext cx="1171575" cy="6000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000" baseline="0">
              <a:effectLst/>
              <a:latin typeface="+mn-lt"/>
              <a:ea typeface="+mn-ea"/>
              <a:cs typeface="+mn-cs"/>
            </a:rPr>
            <a:t>燃</a:t>
          </a:r>
          <a:r>
            <a:rPr lang="ja-JP" altLang="ja-JP" sz="1000">
              <a:effectLst/>
              <a:latin typeface="+mn-lt"/>
              <a:ea typeface="+mn-ea"/>
              <a:cs typeface="+mn-cs"/>
            </a:rPr>
            <a:t>料からの漏出（天然ガス・石炭生産時の漏出等）</a:t>
          </a:r>
          <a:endParaRPr lang="ja-JP" altLang="ja-JP" sz="1000">
            <a:effectLst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63</xdr:col>
      <xdr:colOff>638175</xdr:colOff>
      <xdr:row>3</xdr:row>
      <xdr:rowOff>135466</xdr:rowOff>
    </xdr:from>
    <xdr:to>
      <xdr:col>69</xdr:col>
      <xdr:colOff>572559</xdr:colOff>
      <xdr:row>27</xdr:row>
      <xdr:rowOff>111124</xdr:rowOff>
    </xdr:to>
    <xdr:graphicFrame macro="">
      <xdr:nvGraphicFramePr>
        <xdr:cNvPr id="3919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57</xdr:col>
      <xdr:colOff>190499</xdr:colOff>
      <xdr:row>3</xdr:row>
      <xdr:rowOff>158750</xdr:rowOff>
    </xdr:from>
    <xdr:to>
      <xdr:col>63</xdr:col>
      <xdr:colOff>601133</xdr:colOff>
      <xdr:row>27</xdr:row>
      <xdr:rowOff>134408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65</xdr:col>
      <xdr:colOff>158750</xdr:colOff>
      <xdr:row>4</xdr:row>
      <xdr:rowOff>31750</xdr:rowOff>
    </xdr:from>
    <xdr:to>
      <xdr:col>67</xdr:col>
      <xdr:colOff>412778</xdr:colOff>
      <xdr:row>6</xdr:row>
      <xdr:rowOff>158759</xdr:rowOff>
    </xdr:to>
    <xdr:sp macro="" textlink="">
      <xdr:nvSpPr>
        <xdr:cNvPr id="4" name="テキスト ボックス 1"/>
        <xdr:cNvSpPr txBox="1"/>
      </xdr:nvSpPr>
      <xdr:spPr>
        <a:xfrm>
          <a:off x="24151167" y="941917"/>
          <a:ext cx="1714528" cy="48684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ja-JP" sz="1000">
              <a:effectLst/>
            </a:rPr>
            <a:t>工業プロセス</a:t>
          </a:r>
          <a:endParaRPr lang="en-US" altLang="ja-JP" sz="1000">
            <a:effectLst/>
          </a:endParaRPr>
        </a:p>
        <a:p>
          <a:r>
            <a:rPr lang="ja-JP" altLang="ja-JP" sz="1000" baseline="0">
              <a:effectLst/>
            </a:rPr>
            <a:t>（</a:t>
          </a:r>
          <a:r>
            <a:rPr lang="ja-JP" altLang="en-US" sz="1000" baseline="0">
              <a:effectLst/>
            </a:rPr>
            <a:t>化学産業等</a:t>
          </a:r>
          <a:r>
            <a:rPr lang="ja-JP" altLang="ja-JP" sz="1000" b="0" i="0" baseline="0">
              <a:effectLst/>
            </a:rPr>
            <a:t>）</a:t>
          </a:r>
          <a:endParaRPr lang="ja-JP" altLang="en-US" sz="1000"/>
        </a:p>
      </xdr:txBody>
    </xdr:sp>
    <xdr:clientData/>
  </xdr:twoCellAnchor>
  <xdr:twoCellAnchor>
    <xdr:from>
      <xdr:col>68</xdr:col>
      <xdr:colOff>222250</xdr:colOff>
      <xdr:row>8</xdr:row>
      <xdr:rowOff>31750</xdr:rowOff>
    </xdr:from>
    <xdr:to>
      <xdr:col>69</xdr:col>
      <xdr:colOff>677358</xdr:colOff>
      <xdr:row>11</xdr:row>
      <xdr:rowOff>169330</xdr:rowOff>
    </xdr:to>
    <xdr:sp macro="" textlink="">
      <xdr:nvSpPr>
        <xdr:cNvPr id="6" name="テキスト ボックス 1"/>
        <xdr:cNvSpPr txBox="1"/>
      </xdr:nvSpPr>
      <xdr:spPr>
        <a:xfrm>
          <a:off x="26405417" y="1651000"/>
          <a:ext cx="1185358" cy="687913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000">
              <a:effectLst/>
            </a:rPr>
            <a:t>農業</a:t>
          </a:r>
          <a:r>
            <a:rPr lang="en-US" altLang="ja-JP" sz="1000" baseline="0">
              <a:effectLst/>
            </a:rPr>
            <a:t>(</a:t>
          </a:r>
          <a:r>
            <a:rPr lang="ja-JP" altLang="ja-JP" sz="1000" baseline="0">
              <a:effectLst/>
            </a:rPr>
            <a:t>家畜排せつ物の管理、農用地の土壌等</a:t>
          </a:r>
          <a:r>
            <a:rPr lang="en-US" altLang="ja-JP" sz="1000" baseline="0">
              <a:effectLst/>
            </a:rPr>
            <a:t>)</a:t>
          </a:r>
          <a:endParaRPr lang="ja-JP" altLang="en-US" sz="1000"/>
        </a:p>
      </xdr:txBody>
    </xdr:sp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0.21975</cdr:y>
    </cdr:from>
    <cdr:to>
      <cdr:x>0</cdr:x>
      <cdr:y>0.2322</cdr:y>
    </cdr:to>
    <cdr:sp macro="" textlink="">
      <cdr:nvSpPr>
        <cdr:cNvPr id="392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" y="791135"/>
          <a:ext cx="1257860" cy="538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廃棄物</a:t>
          </a: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0.82232</cdr:x>
      <cdr:y>0.34879</cdr:y>
    </cdr:from>
    <cdr:to>
      <cdr:x>0.8845</cdr:x>
      <cdr:y>0.44787</cdr:y>
    </cdr:to>
    <cdr:cxnSp macro="">
      <cdr:nvCxnSpPr>
        <cdr:cNvPr id="4" name="直線コネクタ 3"/>
        <cdr:cNvCxnSpPr/>
      </cdr:nvCxnSpPr>
      <cdr:spPr bwMode="auto">
        <a:xfrm xmlns:a="http://schemas.openxmlformats.org/drawingml/2006/main" flipH="1">
          <a:off x="3549039" y="1504950"/>
          <a:ext cx="268369" cy="42753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0.36709</cdr:x>
      <cdr:y>0.16237</cdr:y>
    </cdr:from>
    <cdr:to>
      <cdr:x>0.40498</cdr:x>
      <cdr:y>0.20388</cdr:y>
    </cdr:to>
    <cdr:cxnSp macro="">
      <cdr:nvCxnSpPr>
        <cdr:cNvPr id="6" name="直線コネクタ 5"/>
        <cdr:cNvCxnSpPr/>
      </cdr:nvCxnSpPr>
      <cdr:spPr bwMode="auto">
        <a:xfrm xmlns:a="http://schemas.openxmlformats.org/drawingml/2006/main">
          <a:off x="1584325" y="700617"/>
          <a:ext cx="163522" cy="17909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0.16091</cdr:x>
      <cdr:y>0.27573</cdr:y>
    </cdr:from>
    <cdr:to>
      <cdr:x>0.20863</cdr:x>
      <cdr:y>0.33226</cdr:y>
    </cdr:to>
    <cdr:cxnSp macro="">
      <cdr:nvCxnSpPr>
        <cdr:cNvPr id="8" name="直線コネクタ 7"/>
        <cdr:cNvCxnSpPr/>
      </cdr:nvCxnSpPr>
      <cdr:spPr bwMode="auto">
        <a:xfrm xmlns:a="http://schemas.openxmlformats.org/drawingml/2006/main">
          <a:off x="694483" y="1189718"/>
          <a:ext cx="205954" cy="24391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0.14862</cdr:x>
      <cdr:y>0.71801</cdr:y>
    </cdr:from>
    <cdr:to>
      <cdr:x>0.18386</cdr:x>
      <cdr:y>0.78189</cdr:y>
    </cdr:to>
    <cdr:cxnSp macro="">
      <cdr:nvCxnSpPr>
        <cdr:cNvPr id="10" name="直線コネクタ 9"/>
        <cdr:cNvCxnSpPr/>
      </cdr:nvCxnSpPr>
      <cdr:spPr bwMode="auto">
        <a:xfrm xmlns:a="http://schemas.openxmlformats.org/drawingml/2006/main" flipV="1">
          <a:off x="641420" y="3098076"/>
          <a:ext cx="152092" cy="27563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0.37211</cdr:x>
      <cdr:y>0.41044</cdr:y>
    </cdr:from>
    <cdr:to>
      <cdr:x>0.61146</cdr:x>
      <cdr:y>0.68685</cdr:y>
    </cdr:to>
    <cdr:sp macro="" textlink="">
      <cdr:nvSpPr>
        <cdr:cNvPr id="9" name="テキスト ボックス 2"/>
        <cdr:cNvSpPr txBox="1"/>
      </cdr:nvSpPr>
      <cdr:spPr>
        <a:xfrm xmlns:a="http://schemas.openxmlformats.org/drawingml/2006/main">
          <a:off x="1606003" y="1770990"/>
          <a:ext cx="1032975" cy="119263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一酸化二窒素</a:t>
          </a:r>
          <a:endParaRPr kumimoji="1" lang="en-US" altLang="ja-JP" sz="1100"/>
        </a:p>
        <a:p xmlns:a="http://schemas.openxmlformats.org/drawingml/2006/main">
          <a:pPr algn="ctr"/>
          <a:r>
            <a:rPr kumimoji="1" lang="ja-JP" altLang="en-US" sz="1100"/>
            <a:t>総排出量</a:t>
          </a:r>
        </a:p>
        <a:p xmlns:a="http://schemas.openxmlformats.org/drawingml/2006/main">
          <a:pPr algn="ctr"/>
          <a:r>
            <a:rPr kumimoji="1" lang="en-US" altLang="ja-JP" sz="1100"/>
            <a:t>2014</a:t>
          </a:r>
          <a:r>
            <a:rPr kumimoji="1" lang="ja-JP" altLang="en-US" sz="1100"/>
            <a:t>年度</a:t>
          </a:r>
        </a:p>
        <a:p xmlns:a="http://schemas.openxmlformats.org/drawingml/2006/main">
          <a:pPr algn="ctr"/>
          <a:r>
            <a:rPr kumimoji="1" lang="ja-JP" altLang="en-US" sz="1100"/>
            <a:t>（平成</a:t>
          </a:r>
          <a:r>
            <a:rPr kumimoji="1" lang="en-US" altLang="ja-JP" sz="1100"/>
            <a:t>26</a:t>
          </a:r>
          <a:r>
            <a:rPr kumimoji="1" lang="ja-JP" altLang="en-US" sz="1100"/>
            <a:t>年度）</a:t>
          </a:r>
        </a:p>
        <a:p xmlns:a="http://schemas.openxmlformats.org/drawingml/2006/main">
          <a:pPr algn="ctr"/>
          <a:r>
            <a:rPr kumimoji="1" lang="en-US" altLang="ja-JP" sz="1100"/>
            <a:t>2,080</a:t>
          </a:r>
          <a:r>
            <a:rPr kumimoji="1" lang="ja-JP" altLang="en-US" sz="1100"/>
            <a:t>万トン</a:t>
          </a:r>
          <a:endParaRPr kumimoji="1" lang="en-US" altLang="ja-JP" sz="1100"/>
        </a:p>
        <a:p xmlns:a="http://schemas.openxmlformats.org/drawingml/2006/main">
          <a:pPr algn="ctr"/>
          <a:r>
            <a:rPr kumimoji="1" lang="en-US" altLang="ja-JP" sz="1100"/>
            <a:t>(CO</a:t>
          </a:r>
          <a:r>
            <a:rPr kumimoji="1" lang="en-US" altLang="ja-JP" sz="800"/>
            <a:t>2</a:t>
          </a:r>
          <a:r>
            <a:rPr kumimoji="1" lang="ja-JP" altLang="en-US" sz="1100"/>
            <a:t>換算</a:t>
          </a:r>
          <a:r>
            <a:rPr kumimoji="1" lang="en-US" altLang="ja-JP" sz="1100"/>
            <a:t>)</a:t>
          </a:r>
          <a:endParaRPr kumimoji="1" lang="ja-JP" altLang="en-US" sz="1100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0.21975</cdr:y>
    </cdr:from>
    <cdr:to>
      <cdr:x>0</cdr:x>
      <cdr:y>0.2322</cdr:y>
    </cdr:to>
    <cdr:sp macro="" textlink="">
      <cdr:nvSpPr>
        <cdr:cNvPr id="392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" y="791135"/>
          <a:ext cx="1257860" cy="538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廃棄物</a:t>
          </a: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0.82232</cdr:x>
      <cdr:y>0.34879</cdr:y>
    </cdr:from>
    <cdr:to>
      <cdr:x>0.8845</cdr:x>
      <cdr:y>0.44787</cdr:y>
    </cdr:to>
    <cdr:cxnSp macro="">
      <cdr:nvCxnSpPr>
        <cdr:cNvPr id="4" name="直線コネクタ 3"/>
        <cdr:cNvCxnSpPr/>
      </cdr:nvCxnSpPr>
      <cdr:spPr bwMode="auto">
        <a:xfrm xmlns:a="http://schemas.openxmlformats.org/drawingml/2006/main" flipH="1">
          <a:off x="3549039" y="1504950"/>
          <a:ext cx="268369" cy="42753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0.33104</cdr:x>
      <cdr:y>0.18641</cdr:y>
    </cdr:from>
    <cdr:to>
      <cdr:x>0.3682</cdr:x>
      <cdr:y>0.21614</cdr:y>
    </cdr:to>
    <cdr:cxnSp macro="">
      <cdr:nvCxnSpPr>
        <cdr:cNvPr id="6" name="直線コネクタ 5"/>
        <cdr:cNvCxnSpPr/>
      </cdr:nvCxnSpPr>
      <cdr:spPr bwMode="auto">
        <a:xfrm xmlns:a="http://schemas.openxmlformats.org/drawingml/2006/main">
          <a:off x="1428751" y="804333"/>
          <a:ext cx="160357" cy="12827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0.10942</cdr:x>
      <cdr:y>0.35912</cdr:y>
    </cdr:from>
    <cdr:to>
      <cdr:x>0.15714</cdr:x>
      <cdr:y>0.41565</cdr:y>
    </cdr:to>
    <cdr:cxnSp macro="">
      <cdr:nvCxnSpPr>
        <cdr:cNvPr id="8" name="直線コネクタ 7"/>
        <cdr:cNvCxnSpPr/>
      </cdr:nvCxnSpPr>
      <cdr:spPr bwMode="auto">
        <a:xfrm xmlns:a="http://schemas.openxmlformats.org/drawingml/2006/main">
          <a:off x="472234" y="1549552"/>
          <a:ext cx="205954" cy="24391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0.21089</cdr:x>
      <cdr:y>0.80631</cdr:y>
    </cdr:from>
    <cdr:to>
      <cdr:x>0.25988</cdr:x>
      <cdr:y>0.84376</cdr:y>
    </cdr:to>
    <cdr:cxnSp macro="">
      <cdr:nvCxnSpPr>
        <cdr:cNvPr id="10" name="直線コネクタ 9"/>
        <cdr:cNvCxnSpPr/>
      </cdr:nvCxnSpPr>
      <cdr:spPr bwMode="auto">
        <a:xfrm xmlns:a="http://schemas.openxmlformats.org/drawingml/2006/main" flipV="1">
          <a:off x="910168" y="3479077"/>
          <a:ext cx="211426" cy="16159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0.37211</cdr:x>
      <cdr:y>0.41044</cdr:y>
    </cdr:from>
    <cdr:to>
      <cdr:x>0.61146</cdr:x>
      <cdr:y>0.68684</cdr:y>
    </cdr:to>
    <cdr:sp macro="" textlink="">
      <cdr:nvSpPr>
        <cdr:cNvPr id="9" name="テキスト ボックス 2"/>
        <cdr:cNvSpPr txBox="1"/>
      </cdr:nvSpPr>
      <cdr:spPr>
        <a:xfrm xmlns:a="http://schemas.openxmlformats.org/drawingml/2006/main">
          <a:off x="1606000" y="1770977"/>
          <a:ext cx="1032975" cy="119263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一酸化二窒素</a:t>
          </a:r>
          <a:endParaRPr kumimoji="1" lang="en-US" altLang="ja-JP" sz="1100"/>
        </a:p>
        <a:p xmlns:a="http://schemas.openxmlformats.org/drawingml/2006/main">
          <a:pPr algn="ctr"/>
          <a:r>
            <a:rPr kumimoji="1" lang="ja-JP" altLang="en-US" sz="1100"/>
            <a:t>総排出量</a:t>
          </a:r>
        </a:p>
        <a:p xmlns:a="http://schemas.openxmlformats.org/drawingml/2006/main">
          <a:pPr algn="ctr"/>
          <a:r>
            <a:rPr kumimoji="1" lang="en-US" altLang="ja-JP" sz="1100"/>
            <a:t>2005</a:t>
          </a:r>
          <a:r>
            <a:rPr kumimoji="1" lang="ja-JP" altLang="en-US" sz="1100"/>
            <a:t>年度</a:t>
          </a:r>
        </a:p>
        <a:p xmlns:a="http://schemas.openxmlformats.org/drawingml/2006/main">
          <a:pPr algn="ctr"/>
          <a:r>
            <a:rPr kumimoji="1" lang="ja-JP" altLang="en-US" sz="1100"/>
            <a:t>（平成</a:t>
          </a:r>
          <a:r>
            <a:rPr kumimoji="1" lang="en-US" altLang="ja-JP" sz="1100"/>
            <a:t>17</a:t>
          </a:r>
          <a:r>
            <a:rPr kumimoji="1" lang="ja-JP" altLang="en-US" sz="1100"/>
            <a:t>年度）</a:t>
          </a:r>
        </a:p>
        <a:p xmlns:a="http://schemas.openxmlformats.org/drawingml/2006/main">
          <a:pPr algn="ctr"/>
          <a:r>
            <a:rPr kumimoji="1" lang="en-US" altLang="ja-JP" sz="1100"/>
            <a:t>2,450</a:t>
          </a:r>
          <a:r>
            <a:rPr kumimoji="1" lang="ja-JP" altLang="en-US" sz="1100"/>
            <a:t>万トン</a:t>
          </a:r>
          <a:endParaRPr kumimoji="1" lang="en-US" altLang="ja-JP" sz="1100"/>
        </a:p>
        <a:p xmlns:a="http://schemas.openxmlformats.org/drawingml/2006/main">
          <a:pPr algn="ctr"/>
          <a:r>
            <a:rPr kumimoji="1" lang="en-US" altLang="ja-JP" sz="1100"/>
            <a:t>(CO</a:t>
          </a:r>
          <a:r>
            <a:rPr kumimoji="1" lang="en-US" altLang="ja-JP" sz="800"/>
            <a:t>2</a:t>
          </a:r>
          <a:r>
            <a:rPr kumimoji="1" lang="ja-JP" altLang="en-US" sz="1100"/>
            <a:t>換算</a:t>
          </a:r>
          <a:r>
            <a:rPr kumimoji="1" lang="en-US" altLang="ja-JP" sz="1100"/>
            <a:t>)</a:t>
          </a:r>
          <a:endParaRPr kumimoji="1" lang="ja-JP" altLang="en-US" sz="1100"/>
        </a:p>
      </cdr:txBody>
    </cdr:sp>
  </cdr:relSizeAnchor>
  <cdr:relSizeAnchor xmlns:cdr="http://schemas.openxmlformats.org/drawingml/2006/chartDrawing">
    <cdr:from>
      <cdr:x>0.18146</cdr:x>
      <cdr:y>0.06377</cdr:y>
    </cdr:from>
    <cdr:to>
      <cdr:x>0.4978</cdr:x>
      <cdr:y>0.1766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783167" y="275156"/>
          <a:ext cx="1365280" cy="4868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000">
              <a:effectLst/>
            </a:rPr>
            <a:t>工業プロセス</a:t>
          </a:r>
          <a:endParaRPr lang="en-US" altLang="ja-JP" sz="1000">
            <a:effectLst/>
          </a:endParaRPr>
        </a:p>
        <a:p xmlns:a="http://schemas.openxmlformats.org/drawingml/2006/main">
          <a:r>
            <a:rPr lang="ja-JP" altLang="ja-JP" sz="1000" baseline="0">
              <a:effectLst/>
            </a:rPr>
            <a:t>（</a:t>
          </a:r>
          <a:r>
            <a:rPr lang="ja-JP" altLang="en-US" sz="1000" baseline="0">
              <a:effectLst/>
            </a:rPr>
            <a:t>化学産業等</a:t>
          </a:r>
          <a:r>
            <a:rPr lang="ja-JP" altLang="ja-JP" sz="1000" b="0" i="0" baseline="0">
              <a:effectLst/>
            </a:rPr>
            <a:t>）</a:t>
          </a:r>
          <a:endParaRPr lang="ja-JP" altLang="en-US" sz="1000"/>
        </a:p>
      </cdr:txBody>
    </cdr:sp>
  </cdr:relSizeAnchor>
  <cdr:relSizeAnchor xmlns:cdr="http://schemas.openxmlformats.org/drawingml/2006/chartDrawing">
    <cdr:from>
      <cdr:x>0.72535</cdr:x>
      <cdr:y>0.17169</cdr:y>
    </cdr:from>
    <cdr:to>
      <cdr:x>1</cdr:x>
      <cdr:y>0.33112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3130526" y="740808"/>
          <a:ext cx="1185358" cy="6879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000">
              <a:effectLst/>
            </a:rPr>
            <a:t>農業</a:t>
          </a:r>
          <a:r>
            <a:rPr lang="en-US" altLang="ja-JP" sz="1000" baseline="0">
              <a:effectLst/>
            </a:rPr>
            <a:t>(</a:t>
          </a:r>
          <a:r>
            <a:rPr lang="ja-JP" altLang="ja-JP" sz="1000" baseline="0">
              <a:effectLst/>
            </a:rPr>
            <a:t>家畜排せつ物の管理、農用地の土壌等</a:t>
          </a:r>
          <a:r>
            <a:rPr lang="en-US" altLang="ja-JP" sz="1000" baseline="0">
              <a:effectLst/>
            </a:rPr>
            <a:t>)</a:t>
          </a:r>
          <a:endParaRPr lang="ja-JP" altLang="en-US" sz="1000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98191</xdr:colOff>
      <xdr:row>8</xdr:row>
      <xdr:rowOff>32216</xdr:rowOff>
    </xdr:from>
    <xdr:to>
      <xdr:col>70</xdr:col>
      <xdr:colOff>22272</xdr:colOff>
      <xdr:row>28</xdr:row>
      <xdr:rowOff>56026</xdr:rowOff>
    </xdr:to>
    <xdr:grpSp>
      <xdr:nvGrpSpPr>
        <xdr:cNvPr id="16656739" name="グループ化 5"/>
        <xdr:cNvGrpSpPr>
          <a:grpSpLocks/>
        </xdr:cNvGrpSpPr>
      </xdr:nvGrpSpPr>
      <xdr:grpSpPr bwMode="auto">
        <a:xfrm>
          <a:off x="28351722" y="1794341"/>
          <a:ext cx="4353206" cy="4310060"/>
          <a:chOff x="16994282" y="1276104"/>
          <a:chExt cx="4255994" cy="3482474"/>
        </a:xfrm>
      </xdr:grpSpPr>
      <xdr:graphicFrame macro="">
        <xdr:nvGraphicFramePr>
          <xdr:cNvPr id="16656746" name="Chart 1"/>
          <xdr:cNvGraphicFramePr>
            <a:graphicFrameLocks/>
          </xdr:cNvGraphicFramePr>
        </xdr:nvGraphicFramePr>
        <xdr:xfrm>
          <a:off x="16994282" y="1276104"/>
          <a:ext cx="4255994" cy="34824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テキスト ボックス 1"/>
          <xdr:cNvSpPr txBox="1"/>
        </xdr:nvSpPr>
        <xdr:spPr>
          <a:xfrm>
            <a:off x="18166354" y="3083415"/>
            <a:ext cx="1856138" cy="559685"/>
          </a:xfrm>
          <a:prstGeom prst="rect">
            <a:avLst/>
          </a:prstGeom>
          <a:ln>
            <a:noFill/>
          </a:ln>
        </xdr:spPr>
        <x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ja-JP" sz="1200"/>
              <a:t>HFCs </a:t>
            </a:r>
            <a:r>
              <a:rPr lang="ja-JP" altLang="en-US" sz="1200"/>
              <a:t>排出量</a:t>
            </a:r>
            <a:endParaRPr lang="en-US" altLang="ja-JP" sz="1200"/>
          </a:p>
          <a:p>
            <a:pPr algn="ctr"/>
            <a:r>
              <a:rPr lang="en-US" altLang="ja-JP" sz="1200"/>
              <a:t>2014</a:t>
            </a:r>
            <a:r>
              <a:rPr lang="ja-JP" altLang="en-US" sz="1200"/>
              <a:t>年（平成</a:t>
            </a:r>
            <a:r>
              <a:rPr lang="en-US" altLang="ja-JP" sz="1200"/>
              <a:t>26</a:t>
            </a:r>
            <a:r>
              <a:rPr lang="ja-JP" altLang="en-US" sz="1200"/>
              <a:t>年）</a:t>
            </a:r>
            <a:endParaRPr lang="en-US" altLang="ja-JP" sz="1200"/>
          </a:p>
          <a:p>
            <a:pPr algn="ctr"/>
            <a:r>
              <a:rPr lang="en-US" altLang="ja-JP" sz="1200">
                <a:solidFill>
                  <a:sysClr val="windowText" lastClr="000000"/>
                </a:solidFill>
              </a:rPr>
              <a:t>3,580</a:t>
            </a:r>
            <a:r>
              <a:rPr lang="ja-JP" altLang="en-US" sz="1200">
                <a:solidFill>
                  <a:sysClr val="windowText" lastClr="000000"/>
                </a:solidFill>
              </a:rPr>
              <a:t>万トン</a:t>
            </a:r>
            <a:r>
              <a:rPr lang="ja-JP" altLang="en-US" sz="1200"/>
              <a:t>（</a:t>
            </a:r>
            <a:r>
              <a:rPr lang="en-US" altLang="ja-JP" sz="1200"/>
              <a:t>CO</a:t>
            </a:r>
            <a:r>
              <a:rPr lang="en-US" altLang="ja-JP" sz="1200" baseline="-25000"/>
              <a:t>2</a:t>
            </a:r>
            <a:r>
              <a:rPr lang="ja-JP" altLang="en-US" sz="1200"/>
              <a:t>換算）</a:t>
            </a:r>
          </a:p>
        </xdr:txBody>
      </xdr:sp>
    </xdr:grpSp>
    <xdr:clientData/>
  </xdr:twoCellAnchor>
  <xdr:twoCellAnchor>
    <xdr:from>
      <xdr:col>64</xdr:col>
      <xdr:colOff>268941</xdr:colOff>
      <xdr:row>31</xdr:row>
      <xdr:rowOff>20171</xdr:rowOff>
    </xdr:from>
    <xdr:to>
      <xdr:col>70</xdr:col>
      <xdr:colOff>195263</xdr:colOff>
      <xdr:row>51</xdr:row>
      <xdr:rowOff>129705</xdr:rowOff>
    </xdr:to>
    <xdr:grpSp>
      <xdr:nvGrpSpPr>
        <xdr:cNvPr id="20" name="グループ化 5"/>
        <xdr:cNvGrpSpPr>
          <a:grpSpLocks/>
        </xdr:cNvGrpSpPr>
      </xdr:nvGrpSpPr>
      <xdr:grpSpPr bwMode="auto">
        <a:xfrm>
          <a:off x="28522472" y="6711484"/>
          <a:ext cx="4355447" cy="4288627"/>
          <a:chOff x="16994282" y="1276104"/>
          <a:chExt cx="4255994" cy="3482474"/>
        </a:xfrm>
      </xdr:grpSpPr>
      <xdr:graphicFrame macro="">
        <xdr:nvGraphicFramePr>
          <xdr:cNvPr id="21" name="Chart 1"/>
          <xdr:cNvGraphicFramePr>
            <a:graphicFrameLocks/>
          </xdr:cNvGraphicFramePr>
        </xdr:nvGraphicFramePr>
        <xdr:xfrm>
          <a:off x="16994282" y="1276104"/>
          <a:ext cx="4255994" cy="34824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22" name="テキスト ボックス 1"/>
          <xdr:cNvSpPr txBox="1"/>
        </xdr:nvSpPr>
        <xdr:spPr>
          <a:xfrm>
            <a:off x="18166354" y="3083415"/>
            <a:ext cx="1856138" cy="572333"/>
          </a:xfrm>
          <a:prstGeom prst="rect">
            <a:avLst/>
          </a:prstGeom>
          <a:ln>
            <a:noFill/>
          </a:ln>
        </xdr:spPr>
        <x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ja-JP" sz="1200"/>
              <a:t>PFCs </a:t>
            </a:r>
            <a:r>
              <a:rPr lang="ja-JP" altLang="en-US" sz="1200"/>
              <a:t>排出量</a:t>
            </a:r>
            <a:endParaRPr lang="en-US" altLang="ja-JP" sz="1200"/>
          </a:p>
          <a:p>
            <a:pPr algn="ctr"/>
            <a:r>
              <a:rPr lang="en-US" altLang="ja-JP" sz="1200"/>
              <a:t>2014</a:t>
            </a:r>
            <a:r>
              <a:rPr lang="ja-JP" altLang="en-US" sz="1200"/>
              <a:t>年（平成</a:t>
            </a:r>
            <a:r>
              <a:rPr lang="en-US" altLang="ja-JP" sz="1200"/>
              <a:t>26</a:t>
            </a:r>
            <a:r>
              <a:rPr lang="ja-JP" altLang="en-US" sz="1200"/>
              <a:t>年）</a:t>
            </a:r>
            <a:endParaRPr lang="en-US" altLang="ja-JP" sz="1200"/>
          </a:p>
          <a:p>
            <a:pPr algn="ctr"/>
            <a:r>
              <a:rPr lang="en-US" altLang="ja-JP" sz="1200">
                <a:solidFill>
                  <a:sysClr val="windowText" lastClr="000000"/>
                </a:solidFill>
              </a:rPr>
              <a:t>340</a:t>
            </a:r>
            <a:r>
              <a:rPr lang="ja-JP" altLang="en-US" sz="1200">
                <a:solidFill>
                  <a:sysClr val="windowText" lastClr="000000"/>
                </a:solidFill>
              </a:rPr>
              <a:t>万トン</a:t>
            </a:r>
            <a:r>
              <a:rPr lang="ja-JP" altLang="en-US" sz="1200"/>
              <a:t>（</a:t>
            </a:r>
            <a:r>
              <a:rPr lang="en-US" altLang="ja-JP" sz="1200"/>
              <a:t>CO</a:t>
            </a:r>
            <a:r>
              <a:rPr lang="en-US" altLang="ja-JP" sz="1200" baseline="-25000"/>
              <a:t>2</a:t>
            </a:r>
            <a:r>
              <a:rPr lang="ja-JP" altLang="en-US" sz="1200"/>
              <a:t>換算）</a:t>
            </a:r>
          </a:p>
        </xdr:txBody>
      </xdr:sp>
    </xdr:grpSp>
    <xdr:clientData/>
  </xdr:twoCellAnchor>
  <xdr:twoCellAnchor>
    <xdr:from>
      <xdr:col>64</xdr:col>
      <xdr:colOff>227480</xdr:colOff>
      <xdr:row>76</xdr:row>
      <xdr:rowOff>36980</xdr:rowOff>
    </xdr:from>
    <xdr:to>
      <xdr:col>70</xdr:col>
      <xdr:colOff>153802</xdr:colOff>
      <xdr:row>96</xdr:row>
      <xdr:rowOff>60791</xdr:rowOff>
    </xdr:to>
    <xdr:grpSp>
      <xdr:nvGrpSpPr>
        <xdr:cNvPr id="26" name="グループ化 5"/>
        <xdr:cNvGrpSpPr>
          <a:grpSpLocks/>
        </xdr:cNvGrpSpPr>
      </xdr:nvGrpSpPr>
      <xdr:grpSpPr bwMode="auto">
        <a:xfrm>
          <a:off x="28481011" y="16158043"/>
          <a:ext cx="4355447" cy="4310061"/>
          <a:chOff x="16994282" y="1276104"/>
          <a:chExt cx="4255994" cy="3482474"/>
        </a:xfrm>
      </xdr:grpSpPr>
      <xdr:graphicFrame macro="">
        <xdr:nvGraphicFramePr>
          <xdr:cNvPr id="27" name="Chart 1"/>
          <xdr:cNvGraphicFramePr>
            <a:graphicFrameLocks/>
          </xdr:cNvGraphicFramePr>
        </xdr:nvGraphicFramePr>
        <xdr:xfrm>
          <a:off x="16994282" y="1276104"/>
          <a:ext cx="4255994" cy="34824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28" name="テキスト ボックス 1"/>
          <xdr:cNvSpPr txBox="1"/>
        </xdr:nvSpPr>
        <xdr:spPr>
          <a:xfrm>
            <a:off x="18128815" y="3122765"/>
            <a:ext cx="1856138" cy="572333"/>
          </a:xfrm>
          <a:prstGeom prst="rect">
            <a:avLst/>
          </a:prstGeom>
          <a:ln>
            <a:noFill/>
          </a:ln>
        </xdr:spPr>
        <x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ja-JP" sz="1200"/>
              <a:t>NF</a:t>
            </a:r>
            <a:r>
              <a:rPr lang="en-US" altLang="ja-JP" sz="1000"/>
              <a:t>3</a:t>
            </a:r>
            <a:r>
              <a:rPr lang="en-US" altLang="ja-JP" sz="1200"/>
              <a:t> </a:t>
            </a:r>
            <a:r>
              <a:rPr lang="ja-JP" altLang="en-US" sz="1200"/>
              <a:t>排出量</a:t>
            </a:r>
            <a:endParaRPr lang="en-US" altLang="ja-JP" sz="1200"/>
          </a:p>
          <a:p>
            <a:pPr algn="ctr"/>
            <a:r>
              <a:rPr lang="en-US" altLang="ja-JP" sz="1200"/>
              <a:t>2014</a:t>
            </a:r>
            <a:r>
              <a:rPr lang="ja-JP" altLang="en-US" sz="1200"/>
              <a:t>年（平成</a:t>
            </a:r>
            <a:r>
              <a:rPr lang="en-US" altLang="ja-JP" sz="1200"/>
              <a:t>26</a:t>
            </a:r>
            <a:r>
              <a:rPr lang="ja-JP" altLang="en-US" sz="1200"/>
              <a:t>年）</a:t>
            </a:r>
            <a:endParaRPr lang="en-US" altLang="ja-JP" sz="1200"/>
          </a:p>
          <a:p>
            <a:pPr algn="ctr"/>
            <a:r>
              <a:rPr lang="en-US" altLang="ja-JP" sz="1200">
                <a:solidFill>
                  <a:sysClr val="windowText" lastClr="000000"/>
                </a:solidFill>
              </a:rPr>
              <a:t>80</a:t>
            </a:r>
            <a:r>
              <a:rPr lang="ja-JP" altLang="en-US" sz="1200">
                <a:solidFill>
                  <a:sysClr val="windowText" lastClr="000000"/>
                </a:solidFill>
              </a:rPr>
              <a:t>万トン</a:t>
            </a:r>
            <a:r>
              <a:rPr lang="ja-JP" altLang="en-US" sz="1200"/>
              <a:t>（</a:t>
            </a:r>
            <a:r>
              <a:rPr lang="en-US" altLang="ja-JP" sz="1200"/>
              <a:t>CO</a:t>
            </a:r>
            <a:r>
              <a:rPr lang="en-US" altLang="ja-JP" sz="1200" baseline="-25000"/>
              <a:t>2</a:t>
            </a:r>
            <a:r>
              <a:rPr lang="ja-JP" altLang="en-US" sz="1200"/>
              <a:t>換算）</a:t>
            </a:r>
          </a:p>
        </xdr:txBody>
      </xdr:sp>
    </xdr:grpSp>
    <xdr:clientData/>
  </xdr:twoCellAnchor>
  <xdr:twoCellAnchor>
    <xdr:from>
      <xdr:col>58</xdr:col>
      <xdr:colOff>112059</xdr:colOff>
      <xdr:row>8</xdr:row>
      <xdr:rowOff>22412</xdr:rowOff>
    </xdr:from>
    <xdr:to>
      <xdr:col>64</xdr:col>
      <xdr:colOff>36140</xdr:colOff>
      <xdr:row>28</xdr:row>
      <xdr:rowOff>46223</xdr:rowOff>
    </xdr:to>
    <xdr:grpSp>
      <xdr:nvGrpSpPr>
        <xdr:cNvPr id="14" name="グループ化 5"/>
        <xdr:cNvGrpSpPr>
          <a:grpSpLocks/>
        </xdr:cNvGrpSpPr>
      </xdr:nvGrpSpPr>
      <xdr:grpSpPr bwMode="auto">
        <a:xfrm>
          <a:off x="23936465" y="1784537"/>
          <a:ext cx="4353206" cy="4310061"/>
          <a:chOff x="16994282" y="1276104"/>
          <a:chExt cx="4255994" cy="3482474"/>
        </a:xfrm>
      </xdr:grpSpPr>
      <xdr:graphicFrame macro="">
        <xdr:nvGraphicFramePr>
          <xdr:cNvPr id="15" name="Chart 1"/>
          <xdr:cNvGraphicFramePr>
            <a:graphicFrameLocks/>
          </xdr:cNvGraphicFramePr>
        </xdr:nvGraphicFramePr>
        <xdr:xfrm>
          <a:off x="16994282" y="1276104"/>
          <a:ext cx="4255994" cy="34824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16" name="テキスト ボックス 1"/>
          <xdr:cNvSpPr txBox="1"/>
        </xdr:nvSpPr>
        <xdr:spPr>
          <a:xfrm>
            <a:off x="18166354" y="3083415"/>
            <a:ext cx="1856138" cy="559685"/>
          </a:xfrm>
          <a:prstGeom prst="rect">
            <a:avLst/>
          </a:prstGeom>
          <a:ln>
            <a:noFill/>
          </a:ln>
        </xdr:spPr>
        <x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ja-JP" sz="1200"/>
              <a:t>HFCs </a:t>
            </a:r>
            <a:r>
              <a:rPr lang="ja-JP" altLang="en-US" sz="1200"/>
              <a:t>排出量</a:t>
            </a:r>
            <a:endParaRPr lang="en-US" altLang="ja-JP" sz="1200"/>
          </a:p>
          <a:p>
            <a:pPr algn="ctr"/>
            <a:r>
              <a:rPr lang="en-US" altLang="ja-JP" sz="1200"/>
              <a:t>2005</a:t>
            </a:r>
            <a:r>
              <a:rPr lang="ja-JP" altLang="en-US" sz="1200"/>
              <a:t>年（平成</a:t>
            </a:r>
            <a:r>
              <a:rPr lang="en-US" altLang="ja-JP" sz="1200"/>
              <a:t>17</a:t>
            </a:r>
            <a:r>
              <a:rPr lang="ja-JP" altLang="en-US" sz="1200"/>
              <a:t>年）</a:t>
            </a:r>
            <a:endParaRPr lang="en-US" altLang="ja-JP" sz="1200"/>
          </a:p>
          <a:p>
            <a:pPr algn="ctr"/>
            <a:r>
              <a:rPr lang="en-US" altLang="ja-JP" sz="1200">
                <a:solidFill>
                  <a:sysClr val="windowText" lastClr="000000"/>
                </a:solidFill>
              </a:rPr>
              <a:t>1,280</a:t>
            </a:r>
            <a:r>
              <a:rPr lang="ja-JP" altLang="en-US" sz="1200">
                <a:solidFill>
                  <a:sysClr val="windowText" lastClr="000000"/>
                </a:solidFill>
              </a:rPr>
              <a:t>万トン</a:t>
            </a:r>
            <a:r>
              <a:rPr lang="ja-JP" altLang="en-US" sz="1200"/>
              <a:t>（</a:t>
            </a:r>
            <a:r>
              <a:rPr lang="en-US" altLang="ja-JP" sz="1200"/>
              <a:t>CO</a:t>
            </a:r>
            <a:r>
              <a:rPr lang="en-US" altLang="ja-JP" sz="1200" baseline="-25000"/>
              <a:t>2</a:t>
            </a:r>
            <a:r>
              <a:rPr lang="ja-JP" altLang="en-US" sz="1200"/>
              <a:t>換算）</a:t>
            </a:r>
          </a:p>
        </xdr:txBody>
      </xdr:sp>
    </xdr:grpSp>
    <xdr:clientData/>
  </xdr:twoCellAnchor>
  <xdr:twoCellAnchor>
    <xdr:from>
      <xdr:col>58</xdr:col>
      <xdr:colOff>291353</xdr:colOff>
      <xdr:row>31</xdr:row>
      <xdr:rowOff>190501</xdr:rowOff>
    </xdr:from>
    <xdr:to>
      <xdr:col>64</xdr:col>
      <xdr:colOff>217675</xdr:colOff>
      <xdr:row>52</xdr:row>
      <xdr:rowOff>87124</xdr:rowOff>
    </xdr:to>
    <xdr:grpSp>
      <xdr:nvGrpSpPr>
        <xdr:cNvPr id="17" name="グループ化 5"/>
        <xdr:cNvGrpSpPr>
          <a:grpSpLocks/>
        </xdr:cNvGrpSpPr>
      </xdr:nvGrpSpPr>
      <xdr:grpSpPr bwMode="auto">
        <a:xfrm>
          <a:off x="24115759" y="6881814"/>
          <a:ext cx="4355447" cy="4290029"/>
          <a:chOff x="16994282" y="1276104"/>
          <a:chExt cx="4255994" cy="3482474"/>
        </a:xfrm>
      </xdr:grpSpPr>
      <xdr:graphicFrame macro="">
        <xdr:nvGraphicFramePr>
          <xdr:cNvPr id="18" name="Chart 1"/>
          <xdr:cNvGraphicFramePr>
            <a:graphicFrameLocks/>
          </xdr:cNvGraphicFramePr>
        </xdr:nvGraphicFramePr>
        <xdr:xfrm>
          <a:off x="16994282" y="1276104"/>
          <a:ext cx="4255994" cy="34824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">
        <xdr:nvSpPr>
          <xdr:cNvPr id="19" name="テキスト ボックス 1"/>
          <xdr:cNvSpPr txBox="1"/>
        </xdr:nvSpPr>
        <xdr:spPr>
          <a:xfrm>
            <a:off x="18166354" y="3083415"/>
            <a:ext cx="1856138" cy="572333"/>
          </a:xfrm>
          <a:prstGeom prst="rect">
            <a:avLst/>
          </a:prstGeom>
          <a:ln>
            <a:noFill/>
          </a:ln>
        </xdr:spPr>
        <x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ja-JP" sz="1200"/>
              <a:t>PFCs </a:t>
            </a:r>
            <a:r>
              <a:rPr lang="ja-JP" altLang="en-US" sz="1200"/>
              <a:t>排出量</a:t>
            </a:r>
            <a:endParaRPr lang="en-US" altLang="ja-JP" sz="1200"/>
          </a:p>
          <a:p>
            <a:pPr algn="ctr"/>
            <a:r>
              <a:rPr lang="en-US" altLang="ja-JP" sz="1200"/>
              <a:t>2005</a:t>
            </a:r>
            <a:r>
              <a:rPr lang="ja-JP" altLang="en-US" sz="1200"/>
              <a:t>年（平成</a:t>
            </a:r>
            <a:r>
              <a:rPr lang="en-US" altLang="ja-JP" sz="1200"/>
              <a:t>17</a:t>
            </a:r>
            <a:r>
              <a:rPr lang="ja-JP" altLang="en-US" sz="1200"/>
              <a:t>年）</a:t>
            </a:r>
            <a:endParaRPr lang="en-US" altLang="ja-JP" sz="1200"/>
          </a:p>
          <a:p>
            <a:pPr algn="ctr"/>
            <a:r>
              <a:rPr lang="en-US" altLang="ja-JP" sz="1200">
                <a:solidFill>
                  <a:sysClr val="windowText" lastClr="000000"/>
                </a:solidFill>
              </a:rPr>
              <a:t>860</a:t>
            </a:r>
            <a:r>
              <a:rPr lang="ja-JP" altLang="en-US" sz="1200">
                <a:solidFill>
                  <a:sysClr val="windowText" lastClr="000000"/>
                </a:solidFill>
              </a:rPr>
              <a:t>万トン</a:t>
            </a:r>
            <a:r>
              <a:rPr lang="ja-JP" altLang="en-US" sz="1200"/>
              <a:t>（</a:t>
            </a:r>
            <a:r>
              <a:rPr lang="en-US" altLang="ja-JP" sz="1200"/>
              <a:t>CO</a:t>
            </a:r>
            <a:r>
              <a:rPr lang="en-US" altLang="ja-JP" sz="1200" baseline="-25000"/>
              <a:t>2</a:t>
            </a:r>
            <a:r>
              <a:rPr lang="ja-JP" altLang="en-US" sz="1200"/>
              <a:t>換算）</a:t>
            </a:r>
          </a:p>
        </xdr:txBody>
      </xdr:sp>
    </xdr:grpSp>
    <xdr:clientData/>
  </xdr:twoCellAnchor>
  <xdr:twoCellAnchor>
    <xdr:from>
      <xdr:col>64</xdr:col>
      <xdr:colOff>280148</xdr:colOff>
      <xdr:row>52</xdr:row>
      <xdr:rowOff>100853</xdr:rowOff>
    </xdr:from>
    <xdr:to>
      <xdr:col>70</xdr:col>
      <xdr:colOff>206470</xdr:colOff>
      <xdr:row>72</xdr:row>
      <xdr:rowOff>210387</xdr:rowOff>
    </xdr:to>
    <xdr:grpSp>
      <xdr:nvGrpSpPr>
        <xdr:cNvPr id="29" name="グループ化 5"/>
        <xdr:cNvGrpSpPr>
          <a:grpSpLocks/>
        </xdr:cNvGrpSpPr>
      </xdr:nvGrpSpPr>
      <xdr:grpSpPr bwMode="auto">
        <a:xfrm>
          <a:off x="28533679" y="11185572"/>
          <a:ext cx="4355447" cy="4288628"/>
          <a:chOff x="16994282" y="1303541"/>
          <a:chExt cx="4255994" cy="3482474"/>
        </a:xfrm>
      </xdr:grpSpPr>
      <xdr:graphicFrame macro="">
        <xdr:nvGraphicFramePr>
          <xdr:cNvPr id="30" name="Chart 1"/>
          <xdr:cNvGraphicFramePr>
            <a:graphicFrameLocks/>
          </xdr:cNvGraphicFramePr>
        </xdr:nvGraphicFramePr>
        <xdr:xfrm>
          <a:off x="16994282" y="1303541"/>
          <a:ext cx="4255994" cy="34824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">
        <xdr:nvSpPr>
          <xdr:cNvPr id="31" name="テキスト ボックス 1"/>
          <xdr:cNvSpPr txBox="1"/>
        </xdr:nvSpPr>
        <xdr:spPr>
          <a:xfrm>
            <a:off x="18110855" y="3129143"/>
            <a:ext cx="1856138" cy="572333"/>
          </a:xfrm>
          <a:prstGeom prst="rect">
            <a:avLst/>
          </a:prstGeom>
          <a:ln>
            <a:noFill/>
          </a:ln>
        </xdr:spPr>
        <x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ja-JP" sz="1200"/>
              <a:t>SF</a:t>
            </a:r>
            <a:r>
              <a:rPr lang="en-US" altLang="ja-JP" sz="1000"/>
              <a:t>6</a:t>
            </a:r>
            <a:r>
              <a:rPr lang="en-US" altLang="ja-JP" sz="1200"/>
              <a:t> </a:t>
            </a:r>
            <a:r>
              <a:rPr lang="ja-JP" altLang="en-US" sz="1200"/>
              <a:t>排出量</a:t>
            </a:r>
            <a:endParaRPr lang="en-US" altLang="ja-JP" sz="1200"/>
          </a:p>
          <a:p>
            <a:pPr algn="ctr"/>
            <a:r>
              <a:rPr lang="en-US" altLang="ja-JP" sz="1200"/>
              <a:t>2014</a:t>
            </a:r>
            <a:r>
              <a:rPr lang="ja-JP" altLang="en-US" sz="1200"/>
              <a:t>年（平成</a:t>
            </a:r>
            <a:r>
              <a:rPr lang="en-US" altLang="ja-JP" sz="1200"/>
              <a:t>26</a:t>
            </a:r>
            <a:r>
              <a:rPr lang="ja-JP" altLang="en-US" sz="1200"/>
              <a:t>年）</a:t>
            </a:r>
            <a:endParaRPr lang="en-US" altLang="ja-JP" sz="1200"/>
          </a:p>
          <a:p>
            <a:pPr algn="ctr"/>
            <a:r>
              <a:rPr lang="en-US" altLang="ja-JP" sz="1200">
                <a:solidFill>
                  <a:sysClr val="windowText" lastClr="000000"/>
                </a:solidFill>
              </a:rPr>
              <a:t>210</a:t>
            </a:r>
            <a:r>
              <a:rPr lang="ja-JP" altLang="en-US" sz="1200">
                <a:solidFill>
                  <a:sysClr val="windowText" lastClr="000000"/>
                </a:solidFill>
              </a:rPr>
              <a:t>万トン</a:t>
            </a:r>
            <a:r>
              <a:rPr lang="ja-JP" altLang="en-US" sz="1200"/>
              <a:t>（</a:t>
            </a:r>
            <a:r>
              <a:rPr lang="en-US" altLang="ja-JP" sz="1200"/>
              <a:t>CO</a:t>
            </a:r>
            <a:r>
              <a:rPr lang="en-US" altLang="ja-JP" sz="1200" baseline="-25000"/>
              <a:t>2</a:t>
            </a:r>
            <a:r>
              <a:rPr lang="ja-JP" altLang="en-US" sz="1200"/>
              <a:t>換算）</a:t>
            </a:r>
          </a:p>
        </xdr:txBody>
      </xdr:sp>
    </xdr:grpSp>
    <xdr:clientData/>
  </xdr:twoCellAnchor>
  <xdr:twoCellAnchor>
    <xdr:from>
      <xdr:col>58</xdr:col>
      <xdr:colOff>235324</xdr:colOff>
      <xdr:row>52</xdr:row>
      <xdr:rowOff>201706</xdr:rowOff>
    </xdr:from>
    <xdr:to>
      <xdr:col>64</xdr:col>
      <xdr:colOff>161646</xdr:colOff>
      <xdr:row>73</xdr:row>
      <xdr:rowOff>98329</xdr:rowOff>
    </xdr:to>
    <xdr:grpSp>
      <xdr:nvGrpSpPr>
        <xdr:cNvPr id="32" name="グループ化 5"/>
        <xdr:cNvGrpSpPr>
          <a:grpSpLocks/>
        </xdr:cNvGrpSpPr>
      </xdr:nvGrpSpPr>
      <xdr:grpSpPr bwMode="auto">
        <a:xfrm>
          <a:off x="24059730" y="11286425"/>
          <a:ext cx="4355447" cy="4290029"/>
          <a:chOff x="16994282" y="1303541"/>
          <a:chExt cx="4255994" cy="3482474"/>
        </a:xfrm>
      </xdr:grpSpPr>
      <xdr:graphicFrame macro="">
        <xdr:nvGraphicFramePr>
          <xdr:cNvPr id="33" name="Chart 1"/>
          <xdr:cNvGraphicFramePr>
            <a:graphicFrameLocks/>
          </xdr:cNvGraphicFramePr>
        </xdr:nvGraphicFramePr>
        <xdr:xfrm>
          <a:off x="16994282" y="1303541"/>
          <a:ext cx="4255994" cy="34824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sp macro="" textlink="">
        <xdr:nvSpPr>
          <xdr:cNvPr id="34" name="テキスト ボックス 1"/>
          <xdr:cNvSpPr txBox="1"/>
        </xdr:nvSpPr>
        <xdr:spPr>
          <a:xfrm>
            <a:off x="18144155" y="3083414"/>
            <a:ext cx="1856138" cy="572333"/>
          </a:xfrm>
          <a:prstGeom prst="rect">
            <a:avLst/>
          </a:prstGeom>
          <a:ln>
            <a:noFill/>
          </a:ln>
        </xdr:spPr>
        <x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ja-JP" sz="1200"/>
              <a:t>SF</a:t>
            </a:r>
            <a:r>
              <a:rPr lang="en-US" altLang="ja-JP" sz="1000"/>
              <a:t>6</a:t>
            </a:r>
            <a:r>
              <a:rPr lang="en-US" altLang="ja-JP" sz="1200"/>
              <a:t> </a:t>
            </a:r>
            <a:r>
              <a:rPr lang="ja-JP" altLang="en-US" sz="1200"/>
              <a:t>排出量</a:t>
            </a:r>
            <a:endParaRPr lang="en-US" altLang="ja-JP" sz="1200"/>
          </a:p>
          <a:p>
            <a:pPr algn="ctr"/>
            <a:r>
              <a:rPr lang="en-US" altLang="ja-JP" sz="1200"/>
              <a:t>2005</a:t>
            </a:r>
            <a:r>
              <a:rPr lang="ja-JP" altLang="en-US" sz="1200"/>
              <a:t>年（平成</a:t>
            </a:r>
            <a:r>
              <a:rPr lang="en-US" altLang="ja-JP" sz="1200"/>
              <a:t>17</a:t>
            </a:r>
            <a:r>
              <a:rPr lang="ja-JP" altLang="en-US" sz="1200"/>
              <a:t>年）</a:t>
            </a:r>
            <a:endParaRPr lang="en-US" altLang="ja-JP" sz="1200"/>
          </a:p>
          <a:p>
            <a:pPr algn="ctr"/>
            <a:r>
              <a:rPr lang="en-US" altLang="ja-JP" sz="1200">
                <a:solidFill>
                  <a:sysClr val="windowText" lastClr="000000"/>
                </a:solidFill>
              </a:rPr>
              <a:t>510</a:t>
            </a:r>
            <a:r>
              <a:rPr lang="ja-JP" altLang="en-US" sz="1200">
                <a:solidFill>
                  <a:sysClr val="windowText" lastClr="000000"/>
                </a:solidFill>
              </a:rPr>
              <a:t>万トン</a:t>
            </a:r>
            <a:r>
              <a:rPr lang="ja-JP" altLang="en-US" sz="1200"/>
              <a:t>（</a:t>
            </a:r>
            <a:r>
              <a:rPr lang="en-US" altLang="ja-JP" sz="1200"/>
              <a:t>CO</a:t>
            </a:r>
            <a:r>
              <a:rPr lang="en-US" altLang="ja-JP" sz="1200" baseline="-25000"/>
              <a:t>2</a:t>
            </a:r>
            <a:r>
              <a:rPr lang="ja-JP" altLang="en-US" sz="1200"/>
              <a:t>換算）</a:t>
            </a:r>
          </a:p>
        </xdr:txBody>
      </xdr:sp>
    </xdr:grpSp>
    <xdr:clientData/>
  </xdr:twoCellAnchor>
  <xdr:twoCellAnchor>
    <xdr:from>
      <xdr:col>58</xdr:col>
      <xdr:colOff>336177</xdr:colOff>
      <xdr:row>76</xdr:row>
      <xdr:rowOff>145676</xdr:rowOff>
    </xdr:from>
    <xdr:to>
      <xdr:col>64</xdr:col>
      <xdr:colOff>262499</xdr:colOff>
      <xdr:row>96</xdr:row>
      <xdr:rowOff>169487</xdr:rowOff>
    </xdr:to>
    <xdr:grpSp>
      <xdr:nvGrpSpPr>
        <xdr:cNvPr id="35" name="グループ化 5"/>
        <xdr:cNvGrpSpPr>
          <a:grpSpLocks/>
        </xdr:cNvGrpSpPr>
      </xdr:nvGrpSpPr>
      <xdr:grpSpPr bwMode="auto">
        <a:xfrm>
          <a:off x="24160583" y="16266739"/>
          <a:ext cx="4355447" cy="4310061"/>
          <a:chOff x="16994282" y="1276104"/>
          <a:chExt cx="4255994" cy="3482474"/>
        </a:xfrm>
      </xdr:grpSpPr>
      <xdr:graphicFrame macro="">
        <xdr:nvGraphicFramePr>
          <xdr:cNvPr id="36" name="Chart 1"/>
          <xdr:cNvGraphicFramePr>
            <a:graphicFrameLocks/>
          </xdr:cNvGraphicFramePr>
        </xdr:nvGraphicFramePr>
        <xdr:xfrm>
          <a:off x="16994282" y="1276104"/>
          <a:ext cx="4255994" cy="34824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sp macro="" textlink="">
        <xdr:nvSpPr>
          <xdr:cNvPr id="37" name="テキスト ボックス 1"/>
          <xdr:cNvSpPr txBox="1"/>
        </xdr:nvSpPr>
        <xdr:spPr>
          <a:xfrm>
            <a:off x="18128815" y="3122765"/>
            <a:ext cx="1856138" cy="572333"/>
          </a:xfrm>
          <a:prstGeom prst="rect">
            <a:avLst/>
          </a:prstGeom>
          <a:ln>
            <a:noFill/>
          </a:ln>
        </xdr:spPr>
        <x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ja-JP" sz="1200"/>
              <a:t>NF</a:t>
            </a:r>
            <a:r>
              <a:rPr lang="en-US" altLang="ja-JP" sz="1000"/>
              <a:t>3</a:t>
            </a:r>
            <a:r>
              <a:rPr lang="en-US" altLang="ja-JP" sz="1200"/>
              <a:t> </a:t>
            </a:r>
            <a:r>
              <a:rPr lang="ja-JP" altLang="en-US" sz="1200"/>
              <a:t>排出量</a:t>
            </a:r>
            <a:endParaRPr lang="en-US" altLang="ja-JP" sz="1200"/>
          </a:p>
          <a:p>
            <a:pPr algn="ctr"/>
            <a:r>
              <a:rPr lang="en-US" altLang="ja-JP" sz="1200"/>
              <a:t>2005</a:t>
            </a:r>
            <a:r>
              <a:rPr lang="ja-JP" altLang="en-US" sz="1200"/>
              <a:t>年（平成</a:t>
            </a:r>
            <a:r>
              <a:rPr lang="en-US" altLang="ja-JP" sz="1200"/>
              <a:t>17</a:t>
            </a:r>
            <a:r>
              <a:rPr lang="ja-JP" altLang="en-US" sz="1200"/>
              <a:t>年）</a:t>
            </a:r>
            <a:endParaRPr lang="en-US" altLang="ja-JP" sz="1200"/>
          </a:p>
          <a:p>
            <a:pPr algn="ctr"/>
            <a:r>
              <a:rPr lang="en-US" altLang="ja-JP" sz="1200">
                <a:solidFill>
                  <a:sysClr val="windowText" lastClr="000000"/>
                </a:solidFill>
              </a:rPr>
              <a:t>120</a:t>
            </a:r>
            <a:r>
              <a:rPr lang="ja-JP" altLang="en-US" sz="1200">
                <a:solidFill>
                  <a:sysClr val="windowText" lastClr="000000"/>
                </a:solidFill>
              </a:rPr>
              <a:t>万トン</a:t>
            </a:r>
            <a:r>
              <a:rPr lang="ja-JP" altLang="en-US" sz="1200"/>
              <a:t>（</a:t>
            </a:r>
            <a:r>
              <a:rPr lang="en-US" altLang="ja-JP" sz="1200"/>
              <a:t>CO</a:t>
            </a:r>
            <a:r>
              <a:rPr lang="en-US" altLang="ja-JP" sz="1200" baseline="-25000"/>
              <a:t>2</a:t>
            </a:r>
            <a:r>
              <a:rPr lang="ja-JP" altLang="en-US" sz="1200"/>
              <a:t>換算）</a:t>
            </a:r>
          </a:p>
        </xdr:txBody>
      </xdr:sp>
    </xdr:grpSp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0.42503</cdr:x>
      <cdr:y>0.11638</cdr:y>
    </cdr:from>
    <cdr:to>
      <cdr:x>0.48854</cdr:x>
      <cdr:y>0.28504</cdr:y>
    </cdr:to>
    <cdr:cxnSp macro="">
      <cdr:nvCxnSpPr>
        <cdr:cNvPr id="2" name="直線コネクタ 1"/>
        <cdr:cNvCxnSpPr/>
      </cdr:nvCxnSpPr>
      <cdr:spPr bwMode="auto">
        <a:xfrm xmlns:a="http://schemas.openxmlformats.org/drawingml/2006/main" flipH="1" flipV="1">
          <a:off x="1834387" y="497361"/>
          <a:ext cx="274119" cy="72074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0.77961</cdr:x>
      <cdr:y>0.74267</cdr:y>
    </cdr:from>
    <cdr:to>
      <cdr:x>0.85022</cdr:x>
      <cdr:y>0.79736</cdr:y>
    </cdr:to>
    <cdr:cxnSp macro="">
      <cdr:nvCxnSpPr>
        <cdr:cNvPr id="3" name="直線コネクタ 2"/>
        <cdr:cNvCxnSpPr/>
      </cdr:nvCxnSpPr>
      <cdr:spPr bwMode="auto">
        <a:xfrm xmlns:a="http://schemas.openxmlformats.org/drawingml/2006/main">
          <a:off x="3386138" y="3436145"/>
          <a:ext cx="306708" cy="25305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0.49847</cdr:x>
      <cdr:y>0.13416</cdr:y>
    </cdr:from>
    <cdr:to>
      <cdr:x>0.68547</cdr:x>
      <cdr:y>0.28336</cdr:y>
    </cdr:to>
    <cdr:cxnSp macro="">
      <cdr:nvCxnSpPr>
        <cdr:cNvPr id="6" name="直線コネクタ 5"/>
        <cdr:cNvCxnSpPr/>
      </cdr:nvCxnSpPr>
      <cdr:spPr bwMode="auto">
        <a:xfrm xmlns:a="http://schemas.openxmlformats.org/drawingml/2006/main" flipV="1">
          <a:off x="2151340" y="573332"/>
          <a:ext cx="807089" cy="63760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0.34424</cdr:x>
      <cdr:y>0.14102</cdr:y>
    </cdr:from>
    <cdr:to>
      <cdr:x>0.48015</cdr:x>
      <cdr:y>0.28362</cdr:y>
    </cdr:to>
    <cdr:cxnSp macro="">
      <cdr:nvCxnSpPr>
        <cdr:cNvPr id="9" name="直線コネクタ 8"/>
        <cdr:cNvCxnSpPr/>
      </cdr:nvCxnSpPr>
      <cdr:spPr bwMode="auto">
        <a:xfrm xmlns:a="http://schemas.openxmlformats.org/drawingml/2006/main" flipH="1" flipV="1">
          <a:off x="1485718" y="602640"/>
          <a:ext cx="586594" cy="60937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0.24068</cdr:x>
      <cdr:y>0.15645</cdr:y>
    </cdr:from>
    <cdr:to>
      <cdr:x>0.46329</cdr:x>
      <cdr:y>0.28486</cdr:y>
    </cdr:to>
    <cdr:cxnSp macro="">
      <cdr:nvCxnSpPr>
        <cdr:cNvPr id="11" name="直線コネクタ 10"/>
        <cdr:cNvCxnSpPr/>
      </cdr:nvCxnSpPr>
      <cdr:spPr bwMode="auto">
        <a:xfrm xmlns:a="http://schemas.openxmlformats.org/drawingml/2006/main" flipH="1" flipV="1">
          <a:off x="1038775" y="668582"/>
          <a:ext cx="960753" cy="54875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0.26406</cdr:x>
      <cdr:y>0.23616</cdr:y>
    </cdr:from>
    <cdr:to>
      <cdr:x>0.44202</cdr:x>
      <cdr:y>0.28775</cdr:y>
    </cdr:to>
    <cdr:cxnSp macro="">
      <cdr:nvCxnSpPr>
        <cdr:cNvPr id="17" name="直線コネクタ 16"/>
        <cdr:cNvCxnSpPr/>
      </cdr:nvCxnSpPr>
      <cdr:spPr bwMode="auto">
        <a:xfrm xmlns:a="http://schemas.openxmlformats.org/drawingml/2006/main" flipH="1" flipV="1">
          <a:off x="1140619" y="995363"/>
          <a:ext cx="768707" cy="21745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0.49205</cdr:x>
      <cdr:y>0.12559</cdr:y>
    </cdr:from>
    <cdr:to>
      <cdr:x>0.55475</cdr:x>
      <cdr:y>0.28478</cdr:y>
    </cdr:to>
    <cdr:cxnSp macro="">
      <cdr:nvCxnSpPr>
        <cdr:cNvPr id="12" name="直線コネクタ 11"/>
        <cdr:cNvCxnSpPr/>
      </cdr:nvCxnSpPr>
      <cdr:spPr bwMode="auto">
        <a:xfrm xmlns:a="http://schemas.openxmlformats.org/drawingml/2006/main" flipV="1">
          <a:off x="2123637" y="536698"/>
          <a:ext cx="270619" cy="68027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0.50042</cdr:x>
      <cdr:y>0.18731</cdr:y>
    </cdr:from>
    <cdr:to>
      <cdr:x>0.82807</cdr:x>
      <cdr:y>0.28676</cdr:y>
    </cdr:to>
    <cdr:cxnSp macro="">
      <cdr:nvCxnSpPr>
        <cdr:cNvPr id="22" name="直線コネクタ 21"/>
        <cdr:cNvCxnSpPr/>
      </cdr:nvCxnSpPr>
      <cdr:spPr bwMode="auto">
        <a:xfrm xmlns:a="http://schemas.openxmlformats.org/drawingml/2006/main" flipV="1">
          <a:off x="2159794" y="800467"/>
          <a:ext cx="1414097" cy="42496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0.50069</cdr:x>
      <cdr:y>0.28742</cdr:y>
    </cdr:from>
    <cdr:to>
      <cdr:x>0.72451</cdr:x>
      <cdr:y>0.29018</cdr:y>
    </cdr:to>
    <cdr:cxnSp macro="">
      <cdr:nvCxnSpPr>
        <cdr:cNvPr id="24" name="直線コネクタ 23"/>
        <cdr:cNvCxnSpPr/>
      </cdr:nvCxnSpPr>
      <cdr:spPr bwMode="auto">
        <a:xfrm xmlns:a="http://schemas.openxmlformats.org/drawingml/2006/main">
          <a:off x="2160954" y="1228278"/>
          <a:ext cx="965994" cy="1180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0.77961</cdr:x>
      <cdr:y>0.74267</cdr:y>
    </cdr:from>
    <cdr:to>
      <cdr:x>0.85022</cdr:x>
      <cdr:y>0.79736</cdr:y>
    </cdr:to>
    <cdr:cxnSp macro="">
      <cdr:nvCxnSpPr>
        <cdr:cNvPr id="3" name="直線コネクタ 2"/>
        <cdr:cNvCxnSpPr/>
      </cdr:nvCxnSpPr>
      <cdr:spPr bwMode="auto">
        <a:xfrm xmlns:a="http://schemas.openxmlformats.org/drawingml/2006/main">
          <a:off x="3386138" y="3436145"/>
          <a:ext cx="306708" cy="25305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0.43881</cdr:x>
      <cdr:y>0.24633</cdr:y>
    </cdr:from>
    <cdr:to>
      <cdr:x>0.48015</cdr:x>
      <cdr:y>0.28362</cdr:y>
    </cdr:to>
    <cdr:cxnSp macro="">
      <cdr:nvCxnSpPr>
        <cdr:cNvPr id="9" name="直線コネクタ 8"/>
        <cdr:cNvCxnSpPr/>
      </cdr:nvCxnSpPr>
      <cdr:spPr bwMode="auto">
        <a:xfrm xmlns:a="http://schemas.openxmlformats.org/drawingml/2006/main" flipH="1" flipV="1">
          <a:off x="1895475" y="1038225"/>
          <a:ext cx="178576" cy="15718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0.20948</cdr:x>
      <cdr:y>0.34576</cdr:y>
    </cdr:from>
    <cdr:to>
      <cdr:x>0.25381</cdr:x>
      <cdr:y>0.39107</cdr:y>
    </cdr:to>
    <cdr:cxnSp macro="">
      <cdr:nvCxnSpPr>
        <cdr:cNvPr id="11" name="直線コネクタ 10"/>
        <cdr:cNvCxnSpPr/>
      </cdr:nvCxnSpPr>
      <cdr:spPr bwMode="auto">
        <a:xfrm xmlns:a="http://schemas.openxmlformats.org/drawingml/2006/main" flipH="1" flipV="1">
          <a:off x="904875" y="1457325"/>
          <a:ext cx="191472" cy="1909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0.32856</cdr:x>
      <cdr:y>0.93785</cdr:y>
    </cdr:from>
    <cdr:to>
      <cdr:x>0.44542</cdr:x>
      <cdr:y>0.94011</cdr:y>
    </cdr:to>
    <cdr:cxnSp macro="">
      <cdr:nvCxnSpPr>
        <cdr:cNvPr id="17" name="直線コネクタ 16"/>
        <cdr:cNvCxnSpPr/>
      </cdr:nvCxnSpPr>
      <cdr:spPr bwMode="auto">
        <a:xfrm xmlns:a="http://schemas.openxmlformats.org/drawingml/2006/main">
          <a:off x="1419225" y="3952875"/>
          <a:ext cx="504825" cy="952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0.51851</cdr:x>
      <cdr:y>0.22147</cdr:y>
    </cdr:from>
    <cdr:to>
      <cdr:x>0.55788</cdr:x>
      <cdr:y>0.28704</cdr:y>
    </cdr:to>
    <cdr:cxnSp macro="">
      <cdr:nvCxnSpPr>
        <cdr:cNvPr id="12" name="直線コネクタ 11"/>
        <cdr:cNvCxnSpPr/>
      </cdr:nvCxnSpPr>
      <cdr:spPr bwMode="auto">
        <a:xfrm xmlns:a="http://schemas.openxmlformats.org/drawingml/2006/main" flipV="1">
          <a:off x="2239753" y="933450"/>
          <a:ext cx="170072" cy="27636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0.55141</cdr:x>
      <cdr:y>0.25537</cdr:y>
    </cdr:from>
    <cdr:to>
      <cdr:x>0.6505</cdr:x>
      <cdr:y>0.2942</cdr:y>
    </cdr:to>
    <cdr:cxnSp macro="">
      <cdr:nvCxnSpPr>
        <cdr:cNvPr id="24" name="直線コネクタ 23"/>
        <cdr:cNvCxnSpPr/>
      </cdr:nvCxnSpPr>
      <cdr:spPr bwMode="auto">
        <a:xfrm xmlns:a="http://schemas.openxmlformats.org/drawingml/2006/main" flipV="1">
          <a:off x="2381850" y="1076325"/>
          <a:ext cx="428025" cy="16367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0.12868</cdr:x>
      <cdr:y>0.04665</cdr:y>
    </cdr:from>
    <cdr:to>
      <cdr:x>0.85294</cdr:x>
      <cdr:y>0.14577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784413" y="179294"/>
          <a:ext cx="441511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400"/>
            <a:t>各種温室効果ガス（エネルギー起源</a:t>
          </a:r>
          <a:r>
            <a:rPr lang="en-US" altLang="ja-JP" sz="1400"/>
            <a:t>CO</a:t>
          </a:r>
          <a:r>
            <a:rPr lang="en-US" altLang="ja-JP" sz="1000"/>
            <a:t>2</a:t>
          </a:r>
          <a:r>
            <a:rPr lang="ja-JP" altLang="en-US" sz="1400"/>
            <a:t>以外）の排出量</a:t>
          </a:r>
        </a:p>
      </cdr:txBody>
    </cdr:sp>
  </cdr:relSizeAnchor>
  <cdr:relSizeAnchor xmlns:cdr="http://schemas.openxmlformats.org/drawingml/2006/chartDrawing">
    <cdr:from>
      <cdr:x>0.00065</cdr:x>
      <cdr:y>0.28871</cdr:y>
    </cdr:from>
    <cdr:to>
      <cdr:x>0.06499</cdr:x>
      <cdr:y>0.64869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 rot="16200000">
          <a:off x="-552537" y="1789491"/>
          <a:ext cx="1536876" cy="423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/>
            <a:t>（百万トン</a:t>
          </a:r>
          <a:r>
            <a:rPr lang="en-US" altLang="ja-JP" sz="1200"/>
            <a:t>CO</a:t>
          </a:r>
          <a:r>
            <a:rPr lang="en-US" altLang="ja-JP" sz="1200" baseline="-25000"/>
            <a:t>2</a:t>
          </a:r>
          <a:r>
            <a:rPr lang="ja-JP" altLang="en-US" sz="1200"/>
            <a:t>換算）</a:t>
          </a:r>
        </a:p>
      </cdr:txBody>
    </cdr:sp>
  </cdr:relSizeAnchor>
  <cdr:relSizeAnchor xmlns:cdr="http://schemas.openxmlformats.org/drawingml/2006/chartDrawing">
    <cdr:from>
      <cdr:x>0.77002</cdr:x>
      <cdr:y>0.90088</cdr:y>
    </cdr:from>
    <cdr:to>
      <cdr:x>0.88585</cdr:x>
      <cdr:y>1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5065050" y="3846254"/>
          <a:ext cx="761912" cy="423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/>
            <a:t>（年度）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0.67696</cdr:x>
      <cdr:y>0.87684</cdr:y>
    </cdr:from>
    <cdr:to>
      <cdr:x>0.7387</cdr:x>
      <cdr:y>0.8791</cdr:y>
    </cdr:to>
    <cdr:cxnSp macro="">
      <cdr:nvCxnSpPr>
        <cdr:cNvPr id="9" name="直線コネクタ 8"/>
        <cdr:cNvCxnSpPr/>
      </cdr:nvCxnSpPr>
      <cdr:spPr bwMode="auto">
        <a:xfrm xmlns:a="http://schemas.openxmlformats.org/drawingml/2006/main" flipH="1" flipV="1">
          <a:off x="2924178" y="3695709"/>
          <a:ext cx="266697" cy="951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0.44529</cdr:x>
      <cdr:y>0.23728</cdr:y>
    </cdr:from>
    <cdr:to>
      <cdr:x>0.45139</cdr:x>
      <cdr:y>0.28486</cdr:y>
    </cdr:to>
    <cdr:cxnSp macro="">
      <cdr:nvCxnSpPr>
        <cdr:cNvPr id="11" name="直線コネクタ 10"/>
        <cdr:cNvCxnSpPr/>
      </cdr:nvCxnSpPr>
      <cdr:spPr bwMode="auto">
        <a:xfrm xmlns:a="http://schemas.openxmlformats.org/drawingml/2006/main" flipH="1" flipV="1">
          <a:off x="1939458" y="1022676"/>
          <a:ext cx="26563" cy="20508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0.24937</cdr:x>
      <cdr:y>0.31815</cdr:y>
    </cdr:from>
    <cdr:to>
      <cdr:x>0.28056</cdr:x>
      <cdr:y>0.3566</cdr:y>
    </cdr:to>
    <cdr:cxnSp macro="">
      <cdr:nvCxnSpPr>
        <cdr:cNvPr id="12" name="直線コネクタ 11"/>
        <cdr:cNvCxnSpPr/>
      </cdr:nvCxnSpPr>
      <cdr:spPr bwMode="auto">
        <a:xfrm xmlns:a="http://schemas.openxmlformats.org/drawingml/2006/main" flipH="1" flipV="1">
          <a:off x="1086117" y="1371252"/>
          <a:ext cx="135846" cy="16572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0.79327</cdr:x>
      <cdr:y>0.7406</cdr:y>
    </cdr:from>
    <cdr:to>
      <cdr:x>0.85022</cdr:x>
      <cdr:y>0.79736</cdr:y>
    </cdr:to>
    <cdr:cxnSp macro="">
      <cdr:nvCxnSpPr>
        <cdr:cNvPr id="3" name="直線コネクタ 2"/>
        <cdr:cNvCxnSpPr/>
      </cdr:nvCxnSpPr>
      <cdr:spPr bwMode="auto">
        <a:xfrm xmlns:a="http://schemas.openxmlformats.org/drawingml/2006/main">
          <a:off x="3406588" y="3171264"/>
          <a:ext cx="244576" cy="24306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0.60807</cdr:x>
      <cdr:y>0.20412</cdr:y>
    </cdr:from>
    <cdr:to>
      <cdr:x>0.67584</cdr:x>
      <cdr:y>0.31215</cdr:y>
    </cdr:to>
    <cdr:cxnSp macro="">
      <cdr:nvCxnSpPr>
        <cdr:cNvPr id="6" name="直線コネクタ 5"/>
        <cdr:cNvCxnSpPr/>
      </cdr:nvCxnSpPr>
      <cdr:spPr bwMode="auto">
        <a:xfrm xmlns:a="http://schemas.openxmlformats.org/drawingml/2006/main" flipV="1">
          <a:off x="2611263" y="874058"/>
          <a:ext cx="291060" cy="46256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0.34424</cdr:x>
      <cdr:y>0.14102</cdr:y>
    </cdr:from>
    <cdr:to>
      <cdr:x>0.48015</cdr:x>
      <cdr:y>0.28362</cdr:y>
    </cdr:to>
    <cdr:cxnSp macro="">
      <cdr:nvCxnSpPr>
        <cdr:cNvPr id="9" name="直線コネクタ 8"/>
        <cdr:cNvCxnSpPr/>
      </cdr:nvCxnSpPr>
      <cdr:spPr bwMode="auto">
        <a:xfrm xmlns:a="http://schemas.openxmlformats.org/drawingml/2006/main" flipH="1" flipV="1">
          <a:off x="1485718" y="602640"/>
          <a:ext cx="586594" cy="60937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0.21397</cdr:x>
      <cdr:y>0.22767</cdr:y>
    </cdr:from>
    <cdr:to>
      <cdr:x>0.36152</cdr:x>
      <cdr:y>0.30841</cdr:y>
    </cdr:to>
    <cdr:cxnSp macro="">
      <cdr:nvCxnSpPr>
        <cdr:cNvPr id="11" name="直線コネクタ 10"/>
        <cdr:cNvCxnSpPr/>
      </cdr:nvCxnSpPr>
      <cdr:spPr bwMode="auto">
        <a:xfrm xmlns:a="http://schemas.openxmlformats.org/drawingml/2006/main" flipH="1" flipV="1">
          <a:off x="918882" y="974911"/>
          <a:ext cx="633631" cy="34572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0.18788</cdr:x>
      <cdr:y>0.35329</cdr:y>
    </cdr:from>
    <cdr:to>
      <cdr:x>0.24631</cdr:x>
      <cdr:y>0.39504</cdr:y>
    </cdr:to>
    <cdr:cxnSp macro="">
      <cdr:nvCxnSpPr>
        <cdr:cNvPr id="17" name="直線コネクタ 16"/>
        <cdr:cNvCxnSpPr/>
      </cdr:nvCxnSpPr>
      <cdr:spPr bwMode="auto">
        <a:xfrm xmlns:a="http://schemas.openxmlformats.org/drawingml/2006/main" flipH="1" flipV="1">
          <a:off x="806823" y="1512794"/>
          <a:ext cx="250939" cy="17880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0.52597</cdr:x>
      <cdr:y>0.13608</cdr:y>
    </cdr:from>
    <cdr:to>
      <cdr:x>0.56625</cdr:x>
      <cdr:y>0.29001</cdr:y>
    </cdr:to>
    <cdr:cxnSp macro="">
      <cdr:nvCxnSpPr>
        <cdr:cNvPr id="12" name="直線コネクタ 11"/>
        <cdr:cNvCxnSpPr/>
      </cdr:nvCxnSpPr>
      <cdr:spPr bwMode="auto">
        <a:xfrm xmlns:a="http://schemas.openxmlformats.org/drawingml/2006/main" flipV="1">
          <a:off x="2258724" y="582705"/>
          <a:ext cx="172952" cy="65914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0.65726</cdr:x>
      <cdr:y>0.25384</cdr:y>
    </cdr:from>
    <cdr:to>
      <cdr:x>0.75152</cdr:x>
      <cdr:y>0.33714</cdr:y>
    </cdr:to>
    <cdr:cxnSp macro="">
      <cdr:nvCxnSpPr>
        <cdr:cNvPr id="24" name="直線コネクタ 23"/>
        <cdr:cNvCxnSpPr/>
      </cdr:nvCxnSpPr>
      <cdr:spPr bwMode="auto">
        <a:xfrm xmlns:a="http://schemas.openxmlformats.org/drawingml/2006/main" flipV="1">
          <a:off x="2822504" y="1086970"/>
          <a:ext cx="404790" cy="35668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0.67202</cdr:x>
      <cdr:y>0.3245</cdr:y>
    </cdr:from>
    <cdr:to>
      <cdr:x>0.75674</cdr:x>
      <cdr:y>0.34639</cdr:y>
    </cdr:to>
    <cdr:cxnSp macro="">
      <cdr:nvCxnSpPr>
        <cdr:cNvPr id="19" name="直線コネクタ 18"/>
        <cdr:cNvCxnSpPr/>
      </cdr:nvCxnSpPr>
      <cdr:spPr bwMode="auto">
        <a:xfrm xmlns:a="http://schemas.openxmlformats.org/drawingml/2006/main" flipV="1">
          <a:off x="2885888" y="1389529"/>
          <a:ext cx="363818" cy="9372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0.77961</cdr:x>
      <cdr:y>0.74267</cdr:y>
    </cdr:from>
    <cdr:to>
      <cdr:x>0.85022</cdr:x>
      <cdr:y>0.79736</cdr:y>
    </cdr:to>
    <cdr:cxnSp macro="">
      <cdr:nvCxnSpPr>
        <cdr:cNvPr id="3" name="直線コネクタ 2"/>
        <cdr:cNvCxnSpPr/>
      </cdr:nvCxnSpPr>
      <cdr:spPr bwMode="auto">
        <a:xfrm xmlns:a="http://schemas.openxmlformats.org/drawingml/2006/main">
          <a:off x="3386138" y="3436145"/>
          <a:ext cx="306708" cy="25305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0.43881</cdr:x>
      <cdr:y>0.24633</cdr:y>
    </cdr:from>
    <cdr:to>
      <cdr:x>0.48015</cdr:x>
      <cdr:y>0.28362</cdr:y>
    </cdr:to>
    <cdr:cxnSp macro="">
      <cdr:nvCxnSpPr>
        <cdr:cNvPr id="9" name="直線コネクタ 8"/>
        <cdr:cNvCxnSpPr/>
      </cdr:nvCxnSpPr>
      <cdr:spPr bwMode="auto">
        <a:xfrm xmlns:a="http://schemas.openxmlformats.org/drawingml/2006/main" flipH="1" flipV="1">
          <a:off x="1895475" y="1038225"/>
          <a:ext cx="178576" cy="15718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0.20948</cdr:x>
      <cdr:y>0.34576</cdr:y>
    </cdr:from>
    <cdr:to>
      <cdr:x>0.25381</cdr:x>
      <cdr:y>0.39107</cdr:y>
    </cdr:to>
    <cdr:cxnSp macro="">
      <cdr:nvCxnSpPr>
        <cdr:cNvPr id="11" name="直線コネクタ 10"/>
        <cdr:cNvCxnSpPr/>
      </cdr:nvCxnSpPr>
      <cdr:spPr bwMode="auto">
        <a:xfrm xmlns:a="http://schemas.openxmlformats.org/drawingml/2006/main" flipH="1" flipV="1">
          <a:off x="904875" y="1457325"/>
          <a:ext cx="191472" cy="1909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0.15649</cdr:x>
      <cdr:y>0.78254</cdr:y>
    </cdr:from>
    <cdr:to>
      <cdr:x>0.20809</cdr:x>
      <cdr:y>0.81938</cdr:y>
    </cdr:to>
    <cdr:cxnSp macro="">
      <cdr:nvCxnSpPr>
        <cdr:cNvPr id="17" name="直線コネクタ 16"/>
        <cdr:cNvCxnSpPr/>
      </cdr:nvCxnSpPr>
      <cdr:spPr bwMode="auto">
        <a:xfrm xmlns:a="http://schemas.openxmlformats.org/drawingml/2006/main" flipV="1">
          <a:off x="672359" y="3339023"/>
          <a:ext cx="221705" cy="15719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0.57589</cdr:x>
      <cdr:y>0.23723</cdr:y>
    </cdr:from>
    <cdr:to>
      <cdr:x>0.61526</cdr:x>
      <cdr:y>0.3028</cdr:y>
    </cdr:to>
    <cdr:cxnSp macro="">
      <cdr:nvCxnSpPr>
        <cdr:cNvPr id="12" name="直線コネクタ 11"/>
        <cdr:cNvCxnSpPr/>
      </cdr:nvCxnSpPr>
      <cdr:spPr bwMode="auto">
        <a:xfrm xmlns:a="http://schemas.openxmlformats.org/drawingml/2006/main" flipV="1">
          <a:off x="2474367" y="1012229"/>
          <a:ext cx="169158" cy="27978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0.71311</cdr:x>
      <cdr:y>0.31777</cdr:y>
    </cdr:from>
    <cdr:to>
      <cdr:x>0.79807</cdr:x>
      <cdr:y>0.37824</cdr:y>
    </cdr:to>
    <cdr:cxnSp macro="">
      <cdr:nvCxnSpPr>
        <cdr:cNvPr id="24" name="直線コネクタ 23"/>
        <cdr:cNvCxnSpPr/>
      </cdr:nvCxnSpPr>
      <cdr:spPr bwMode="auto">
        <a:xfrm xmlns:a="http://schemas.openxmlformats.org/drawingml/2006/main" flipV="1">
          <a:off x="3063962" y="1355911"/>
          <a:ext cx="365038" cy="25800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0.69354</cdr:x>
      <cdr:y>0.8509</cdr:y>
    </cdr:from>
    <cdr:to>
      <cdr:x>0.79285</cdr:x>
      <cdr:y>0.86873</cdr:y>
    </cdr:to>
    <cdr:cxnSp macro="">
      <cdr:nvCxnSpPr>
        <cdr:cNvPr id="3" name="直線コネクタ 2"/>
        <cdr:cNvCxnSpPr/>
      </cdr:nvCxnSpPr>
      <cdr:spPr bwMode="auto">
        <a:xfrm xmlns:a="http://schemas.openxmlformats.org/drawingml/2006/main" flipV="1">
          <a:off x="2979891" y="3630706"/>
          <a:ext cx="426696" cy="7608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0.20948</cdr:x>
      <cdr:y>0.34576</cdr:y>
    </cdr:from>
    <cdr:to>
      <cdr:x>0.25381</cdr:x>
      <cdr:y>0.39107</cdr:y>
    </cdr:to>
    <cdr:cxnSp macro="">
      <cdr:nvCxnSpPr>
        <cdr:cNvPr id="11" name="直線コネクタ 10"/>
        <cdr:cNvCxnSpPr/>
      </cdr:nvCxnSpPr>
      <cdr:spPr bwMode="auto">
        <a:xfrm xmlns:a="http://schemas.openxmlformats.org/drawingml/2006/main" flipH="1" flipV="1">
          <a:off x="904875" y="1457325"/>
          <a:ext cx="191472" cy="1909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0.75889</cdr:x>
      <cdr:y>0.39131</cdr:y>
    </cdr:from>
    <cdr:to>
      <cdr:x>0.82415</cdr:x>
      <cdr:y>0.42836</cdr:y>
    </cdr:to>
    <cdr:cxnSp macro="">
      <cdr:nvCxnSpPr>
        <cdr:cNvPr id="17" name="直線コネクタ 16"/>
        <cdr:cNvCxnSpPr/>
      </cdr:nvCxnSpPr>
      <cdr:spPr bwMode="auto">
        <a:xfrm xmlns:a="http://schemas.openxmlformats.org/drawingml/2006/main" flipV="1">
          <a:off x="3260666" y="1669677"/>
          <a:ext cx="280392" cy="15811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0.51851</cdr:x>
      <cdr:y>0.23373</cdr:y>
    </cdr:from>
    <cdr:to>
      <cdr:x>0.53726</cdr:x>
      <cdr:y>0.28704</cdr:y>
    </cdr:to>
    <cdr:cxnSp macro="">
      <cdr:nvCxnSpPr>
        <cdr:cNvPr id="12" name="直線コネクタ 11"/>
        <cdr:cNvCxnSpPr/>
      </cdr:nvCxnSpPr>
      <cdr:spPr bwMode="auto">
        <a:xfrm xmlns:a="http://schemas.openxmlformats.org/drawingml/2006/main" flipV="1">
          <a:off x="2227838" y="997324"/>
          <a:ext cx="80573" cy="22745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0.63487</cdr:x>
      <cdr:y>0.27838</cdr:y>
    </cdr:from>
    <cdr:to>
      <cdr:x>0.69114</cdr:x>
      <cdr:y>0.32309</cdr:y>
    </cdr:to>
    <cdr:cxnSp macro="">
      <cdr:nvCxnSpPr>
        <cdr:cNvPr id="24" name="直線コネクタ 23"/>
        <cdr:cNvCxnSpPr/>
      </cdr:nvCxnSpPr>
      <cdr:spPr bwMode="auto">
        <a:xfrm xmlns:a="http://schemas.openxmlformats.org/drawingml/2006/main" flipV="1">
          <a:off x="2727785" y="1187824"/>
          <a:ext cx="241773" cy="19076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0.8125</cdr:x>
      <cdr:y>0.57514</cdr:y>
    </cdr:from>
    <cdr:to>
      <cdr:x>0.8711</cdr:x>
      <cdr:y>0.59699</cdr:y>
    </cdr:to>
    <cdr:cxnSp macro="">
      <cdr:nvCxnSpPr>
        <cdr:cNvPr id="10" name="直線コネクタ 9"/>
        <cdr:cNvCxnSpPr/>
      </cdr:nvCxnSpPr>
      <cdr:spPr bwMode="auto">
        <a:xfrm xmlns:a="http://schemas.openxmlformats.org/drawingml/2006/main" flipV="1">
          <a:off x="3491006" y="2454089"/>
          <a:ext cx="251758" cy="9321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0.58661</cdr:x>
      <cdr:y>0.92651</cdr:y>
    </cdr:from>
    <cdr:to>
      <cdr:x>0.65202</cdr:x>
      <cdr:y>0.95069</cdr:y>
    </cdr:to>
    <cdr:cxnSp macro="">
      <cdr:nvCxnSpPr>
        <cdr:cNvPr id="3" name="直線コネクタ 2"/>
        <cdr:cNvCxnSpPr/>
      </cdr:nvCxnSpPr>
      <cdr:spPr bwMode="auto">
        <a:xfrm xmlns:a="http://schemas.openxmlformats.org/drawingml/2006/main">
          <a:off x="2520434" y="3953329"/>
          <a:ext cx="281036" cy="1032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0.29815</cdr:x>
      <cdr:y>0.27485</cdr:y>
    </cdr:from>
    <cdr:to>
      <cdr:x>0.34248</cdr:x>
      <cdr:y>0.32016</cdr:y>
    </cdr:to>
    <cdr:cxnSp macro="">
      <cdr:nvCxnSpPr>
        <cdr:cNvPr id="11" name="直線コネクタ 10"/>
        <cdr:cNvCxnSpPr/>
      </cdr:nvCxnSpPr>
      <cdr:spPr bwMode="auto">
        <a:xfrm xmlns:a="http://schemas.openxmlformats.org/drawingml/2006/main" flipH="1" flipV="1">
          <a:off x="1281055" y="1172770"/>
          <a:ext cx="190469" cy="19333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0.2451</cdr:x>
      <cdr:y>0.89029</cdr:y>
    </cdr:from>
    <cdr:to>
      <cdr:x>0.31036</cdr:x>
      <cdr:y>0.92734</cdr:y>
    </cdr:to>
    <cdr:cxnSp macro="">
      <cdr:nvCxnSpPr>
        <cdr:cNvPr id="17" name="直線コネクタ 16"/>
        <cdr:cNvCxnSpPr/>
      </cdr:nvCxnSpPr>
      <cdr:spPr bwMode="auto">
        <a:xfrm xmlns:a="http://schemas.openxmlformats.org/drawingml/2006/main" flipV="1">
          <a:off x="1053100" y="3798805"/>
          <a:ext cx="280397" cy="15809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0.63487</cdr:x>
      <cdr:y>0.27838</cdr:y>
    </cdr:from>
    <cdr:to>
      <cdr:x>0.69114</cdr:x>
      <cdr:y>0.32309</cdr:y>
    </cdr:to>
    <cdr:cxnSp macro="">
      <cdr:nvCxnSpPr>
        <cdr:cNvPr id="24" name="直線コネクタ 23"/>
        <cdr:cNvCxnSpPr/>
      </cdr:nvCxnSpPr>
      <cdr:spPr bwMode="auto">
        <a:xfrm xmlns:a="http://schemas.openxmlformats.org/drawingml/2006/main" flipV="1">
          <a:off x="2727785" y="1187824"/>
          <a:ext cx="241773" cy="19076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0.8125</cdr:x>
      <cdr:y>0.57514</cdr:y>
    </cdr:from>
    <cdr:to>
      <cdr:x>0.8711</cdr:x>
      <cdr:y>0.59699</cdr:y>
    </cdr:to>
    <cdr:cxnSp macro="">
      <cdr:nvCxnSpPr>
        <cdr:cNvPr id="10" name="直線コネクタ 9"/>
        <cdr:cNvCxnSpPr/>
      </cdr:nvCxnSpPr>
      <cdr:spPr bwMode="auto">
        <a:xfrm xmlns:a="http://schemas.openxmlformats.org/drawingml/2006/main" flipV="1">
          <a:off x="3491006" y="2454089"/>
          <a:ext cx="251758" cy="9321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0.12258</cdr:x>
      <cdr:y>0.64286</cdr:y>
    </cdr:from>
    <cdr:to>
      <cdr:x>0.16048</cdr:x>
      <cdr:y>0.70645</cdr:y>
    </cdr:to>
    <cdr:cxnSp macro="">
      <cdr:nvCxnSpPr>
        <cdr:cNvPr id="8" name="直線コネクタ 7"/>
        <cdr:cNvCxnSpPr/>
      </cdr:nvCxnSpPr>
      <cdr:spPr bwMode="auto">
        <a:xfrm xmlns:a="http://schemas.openxmlformats.org/drawingml/2006/main" flipH="1">
          <a:off x="526676" y="2743046"/>
          <a:ext cx="162830" cy="27133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0.67696</cdr:x>
      <cdr:y>0.87684</cdr:y>
    </cdr:from>
    <cdr:to>
      <cdr:x>0.7387</cdr:x>
      <cdr:y>0.8791</cdr:y>
    </cdr:to>
    <cdr:cxnSp macro="">
      <cdr:nvCxnSpPr>
        <cdr:cNvPr id="9" name="直線コネクタ 8"/>
        <cdr:cNvCxnSpPr/>
      </cdr:nvCxnSpPr>
      <cdr:spPr bwMode="auto">
        <a:xfrm xmlns:a="http://schemas.openxmlformats.org/drawingml/2006/main" flipH="1" flipV="1">
          <a:off x="2924178" y="3695709"/>
          <a:ext cx="266697" cy="951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0.40686</cdr:x>
      <cdr:y>0.25384</cdr:y>
    </cdr:from>
    <cdr:to>
      <cdr:x>0.41874</cdr:x>
      <cdr:y>0.29533</cdr:y>
    </cdr:to>
    <cdr:cxnSp macro="">
      <cdr:nvCxnSpPr>
        <cdr:cNvPr id="11" name="直線コネクタ 10"/>
        <cdr:cNvCxnSpPr/>
      </cdr:nvCxnSpPr>
      <cdr:spPr bwMode="auto">
        <a:xfrm xmlns:a="http://schemas.openxmlformats.org/drawingml/2006/main" flipH="1" flipV="1">
          <a:off x="1748118" y="1086971"/>
          <a:ext cx="51066" cy="17763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0.23787</cdr:x>
      <cdr:y>0.334</cdr:y>
    </cdr:from>
    <cdr:to>
      <cdr:x>0.26906</cdr:x>
      <cdr:y>0.37245</cdr:y>
    </cdr:to>
    <cdr:cxnSp macro="">
      <cdr:nvCxnSpPr>
        <cdr:cNvPr id="12" name="直線コネクタ 11"/>
        <cdr:cNvCxnSpPr/>
      </cdr:nvCxnSpPr>
      <cdr:spPr bwMode="auto">
        <a:xfrm xmlns:a="http://schemas.openxmlformats.org/drawingml/2006/main" flipH="1" flipV="1">
          <a:off x="1022016" y="1430189"/>
          <a:ext cx="134011" cy="16464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21166</xdr:colOff>
      <xdr:row>4</xdr:row>
      <xdr:rowOff>0</xdr:rowOff>
    </xdr:from>
    <xdr:to>
      <xdr:col>59</xdr:col>
      <xdr:colOff>0</xdr:colOff>
      <xdr:row>32</xdr:row>
      <xdr:rowOff>74083</xdr:rowOff>
    </xdr:to>
    <xdr:graphicFrame macro="">
      <xdr:nvGraphicFramePr>
        <xdr:cNvPr id="1390244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51</xdr:col>
      <xdr:colOff>11642</xdr:colOff>
      <xdr:row>32</xdr:row>
      <xdr:rowOff>120650</xdr:rowOff>
    </xdr:from>
    <xdr:to>
      <xdr:col>58</xdr:col>
      <xdr:colOff>550333</xdr:colOff>
      <xdr:row>61</xdr:row>
      <xdr:rowOff>10583</xdr:rowOff>
    </xdr:to>
    <xdr:graphicFrame macro="">
      <xdr:nvGraphicFramePr>
        <xdr:cNvPr id="1390245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58</xdr:col>
      <xdr:colOff>663575</xdr:colOff>
      <xdr:row>4</xdr:row>
      <xdr:rowOff>8467</xdr:rowOff>
    </xdr:from>
    <xdr:to>
      <xdr:col>69</xdr:col>
      <xdr:colOff>320675</xdr:colOff>
      <xdr:row>32</xdr:row>
      <xdr:rowOff>84667</xdr:rowOff>
    </xdr:to>
    <xdr:graphicFrame macro="">
      <xdr:nvGraphicFramePr>
        <xdr:cNvPr id="1390245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59</xdr:col>
      <xdr:colOff>105835</xdr:colOff>
      <xdr:row>32</xdr:row>
      <xdr:rowOff>98426</xdr:rowOff>
    </xdr:from>
    <xdr:to>
      <xdr:col>69</xdr:col>
      <xdr:colOff>450851</xdr:colOff>
      <xdr:row>61</xdr:row>
      <xdr:rowOff>3176</xdr:rowOff>
    </xdr:to>
    <xdr:graphicFrame macro="">
      <xdr:nvGraphicFramePr>
        <xdr:cNvPr id="1390245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0.37834</cdr:x>
      <cdr:y>0.39915</cdr:y>
    </cdr:from>
    <cdr:to>
      <cdr:x>0.66923</cdr:x>
      <cdr:y>0.54623</cdr:y>
    </cdr:to>
    <cdr:sp macro="" textlink="">
      <cdr:nvSpPr>
        <cdr:cNvPr id="195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0369" y="2156742"/>
          <a:ext cx="1566810" cy="7928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世帯当たり</a:t>
          </a:r>
          <a:r>
            <a:rPr lang="en-US" altLang="ja-JP" sz="1100" b="0" i="0" strike="noStrike">
              <a:solidFill>
                <a:srgbClr val="000000"/>
              </a:solidFill>
              <a:latin typeface="+mn-lt"/>
              <a:cs typeface="Arial"/>
            </a:rPr>
            <a:t>CO</a:t>
          </a:r>
          <a:r>
            <a:rPr lang="en-US" altLang="ja-JP" sz="1100" b="0" i="0" strike="noStrike" baseline="-25000">
              <a:solidFill>
                <a:srgbClr val="000000"/>
              </a:solidFill>
              <a:latin typeface="+mn-lt"/>
              <a:cs typeface="Arial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排出量</a:t>
          </a:r>
          <a:endParaRPr lang="en-US" altLang="ja-JP" sz="1100" b="0" i="0" strike="noStrike">
            <a:solidFill>
              <a:srgbClr val="000000"/>
            </a:solidFill>
            <a:latin typeface="+mn-lt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ysClr val="windowText" lastClr="000000"/>
              </a:solidFill>
              <a:latin typeface="+mn-lt"/>
              <a:ea typeface="ＭＳ Ｐゴシック"/>
            </a:rPr>
            <a:t>約</a:t>
          </a:r>
          <a:r>
            <a:rPr lang="en-US" altLang="ja-JP" sz="1100" b="1" i="0" strike="noStrike">
              <a:solidFill>
                <a:sysClr val="windowText" lastClr="000000"/>
              </a:solidFill>
              <a:latin typeface="+mn-lt"/>
              <a:ea typeface="ＭＳ Ｐゴシック"/>
            </a:rPr>
            <a:t>5,090</a:t>
          </a:r>
          <a:r>
            <a:rPr lang="en-US" altLang="ja-JP" sz="1100" b="1" i="0" strike="noStrike">
              <a:solidFill>
                <a:sysClr val="windowText" lastClr="000000"/>
              </a:solidFill>
              <a:latin typeface="+mn-lt"/>
              <a:cs typeface="Arial"/>
            </a:rPr>
            <a:t> </a:t>
          </a:r>
          <a:r>
            <a:rPr lang="en-US" altLang="ja-JP" sz="1100" b="0" i="0" strike="noStrike">
              <a:solidFill>
                <a:sysClr val="windowText" lastClr="000000"/>
              </a:solidFill>
              <a:latin typeface="+mn-lt"/>
              <a:cs typeface="Arial"/>
            </a:rPr>
            <a:t>[kg CO</a:t>
          </a:r>
          <a:r>
            <a:rPr lang="en-US" altLang="ja-JP" sz="1100" b="0" i="0" strike="noStrike" baseline="-25000">
              <a:solidFill>
                <a:sysClr val="windowText" lastClr="000000"/>
              </a:solidFill>
              <a:latin typeface="+mn-lt"/>
              <a:cs typeface="Arial"/>
            </a:rPr>
            <a:t>2</a:t>
          </a:r>
          <a:r>
            <a:rPr lang="en-US" altLang="ja-JP" sz="1100" b="0" i="0" strike="noStrike">
              <a:solidFill>
                <a:srgbClr val="000000"/>
              </a:solidFill>
              <a:latin typeface="+mn-lt"/>
              <a:cs typeface="Arial"/>
            </a:rPr>
            <a:t>/</a:t>
          </a: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世帯］</a:t>
          </a:r>
        </a:p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（</a:t>
          </a:r>
          <a:r>
            <a:rPr lang="en-US" altLang="ja-JP" sz="1100" b="0" i="0" strike="noStrike">
              <a:solidFill>
                <a:srgbClr val="000000"/>
              </a:solidFill>
              <a:latin typeface="+mn-lt"/>
              <a:cs typeface="Arial"/>
            </a:rPr>
            <a:t>2014</a:t>
          </a: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0.01764</cdr:x>
      <cdr:y>0.79365</cdr:y>
    </cdr:from>
    <cdr:to>
      <cdr:x>0.98765</cdr:x>
      <cdr:y>0.99829</cdr:y>
    </cdr:to>
    <cdr:sp macro="" textlink="">
      <cdr:nvSpPr>
        <cdr:cNvPr id="19558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250" y="4286250"/>
          <a:ext cx="5238751" cy="11051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+mn-lt"/>
              <a:ea typeface="+mj-ea"/>
            </a:rPr>
            <a:t>※</a:t>
          </a:r>
          <a:r>
            <a:rPr lang="ja-JP" altLang="en-US" sz="900" b="0" i="0" strike="noStrike">
              <a:solidFill>
                <a:srgbClr val="000000"/>
              </a:solidFill>
              <a:latin typeface="+mn-lt"/>
              <a:ea typeface="+mj-ea"/>
            </a:rPr>
            <a:t>　家庭からの</a:t>
          </a:r>
          <a:r>
            <a:rPr lang="en-US" altLang="ja-JP" sz="900" b="0" i="0" strike="noStrike">
              <a:solidFill>
                <a:srgbClr val="000000"/>
              </a:solidFill>
              <a:latin typeface="+mn-lt"/>
              <a:ea typeface="+mj-ea"/>
            </a:rPr>
            <a:t>CO</a:t>
          </a:r>
          <a:r>
            <a:rPr lang="en-US" altLang="ja-JP" sz="900" b="0" i="0" strike="noStrike" baseline="-25000">
              <a:solidFill>
                <a:srgbClr val="000000"/>
              </a:solidFill>
              <a:latin typeface="+mn-lt"/>
              <a:ea typeface="+mj-ea"/>
            </a:rPr>
            <a:t>2 </a:t>
          </a:r>
          <a:r>
            <a:rPr lang="ja-JP" altLang="en-US" sz="900" b="0" i="0" strike="noStrike">
              <a:solidFill>
                <a:srgbClr val="000000"/>
              </a:solidFill>
              <a:latin typeface="+mn-lt"/>
              <a:ea typeface="+mj-ea"/>
            </a:rPr>
            <a:t>排出量は、インベントリの家庭部門、運輸（旅客）部門の自家用乗用車（家計寄与分</a:t>
          </a:r>
          <a:r>
            <a:rPr lang="en-US" altLang="ja-JP" sz="900" b="0" i="0" strike="noStrike">
              <a:solidFill>
                <a:srgbClr val="000000"/>
              </a:solidFill>
              <a:latin typeface="+mn-lt"/>
              <a:ea typeface="+mj-ea"/>
            </a:rPr>
            <a:t>)</a:t>
          </a:r>
          <a:r>
            <a:rPr lang="ja-JP" altLang="en-US" sz="900" b="0" i="0" strike="noStrike">
              <a:solidFill>
                <a:srgbClr val="000000"/>
              </a:solidFill>
              <a:latin typeface="+mn-lt"/>
              <a:ea typeface="+mj-ea"/>
            </a:rPr>
            <a:t>、</a:t>
          </a:r>
          <a:endParaRPr lang="en-US" altLang="ja-JP" sz="900" b="0" i="0" strike="noStrike">
            <a:solidFill>
              <a:srgbClr val="000000"/>
            </a:solidFill>
            <a:latin typeface="+mn-lt"/>
            <a:ea typeface="+mj-ea"/>
          </a:endParaRPr>
        </a:p>
        <a:p xmlns:a="http://schemas.openxmlformats.org/drawingml/2006/main">
          <a:pPr algn="l" rtl="1">
            <a:spcAft>
              <a:spcPts val="300"/>
            </a:spcAft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+mn-lt"/>
              <a:ea typeface="+mj-ea"/>
            </a:rPr>
            <a:t>　　　廃棄物（一般廃棄物）処理からの排出量及び水道からの排出量を足し合わせたもの。 </a:t>
          </a:r>
          <a:endParaRPr lang="en-US" altLang="ja-JP" sz="900" b="0" i="0" strike="noStrike">
            <a:solidFill>
              <a:srgbClr val="000000"/>
            </a:solidFill>
            <a:latin typeface="+mn-lt"/>
            <a:ea typeface="+mj-ea"/>
          </a:endParaRPr>
        </a:p>
        <a:p xmlns:a="http://schemas.openxmlformats.org/drawingml/2006/main"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>
              <a:latin typeface="+mn-lt"/>
              <a:ea typeface="+mj-ea"/>
              <a:cs typeface="+mn-cs"/>
            </a:rPr>
            <a:t>※</a:t>
          </a:r>
          <a:r>
            <a:rPr lang="ja-JP" altLang="ja-JP" sz="900" b="0" i="0">
              <a:latin typeface="+mn-lt"/>
              <a:ea typeface="+mj-ea"/>
              <a:cs typeface="+mn-cs"/>
            </a:rPr>
            <a:t>　電力及び熱</a:t>
          </a:r>
          <a:r>
            <a:rPr lang="ja-JP" altLang="en-US" sz="900" b="0" i="0">
              <a:latin typeface="+mn-lt"/>
              <a:ea typeface="+mj-ea"/>
              <a:cs typeface="+mn-cs"/>
            </a:rPr>
            <a:t>の</a:t>
          </a:r>
          <a:r>
            <a:rPr lang="en-US" altLang="ja-JP" sz="900" b="0" i="0">
              <a:latin typeface="+mn-lt"/>
              <a:ea typeface="+mj-ea"/>
              <a:cs typeface="+mn-cs"/>
            </a:rPr>
            <a:t>CO</a:t>
          </a:r>
          <a:r>
            <a:rPr lang="en-US" altLang="ja-JP" sz="900" b="0" i="0" baseline="-25000">
              <a:latin typeface="+mn-lt"/>
              <a:ea typeface="+mj-ea"/>
              <a:cs typeface="+mn-cs"/>
            </a:rPr>
            <a:t>2 </a:t>
          </a:r>
          <a:r>
            <a:rPr lang="ja-JP" altLang="en-US" sz="900" b="0" i="0">
              <a:latin typeface="+mn-lt"/>
              <a:ea typeface="+mj-ea"/>
              <a:cs typeface="+mn-cs"/>
            </a:rPr>
            <a:t>排出量</a:t>
          </a:r>
          <a:r>
            <a:rPr lang="ja-JP" altLang="ja-JP" sz="900" b="0" i="0">
              <a:latin typeface="+mn-lt"/>
              <a:ea typeface="+mj-ea"/>
              <a:cs typeface="+mn-cs"/>
            </a:rPr>
            <a:t>は、自家発電を含まない、電力会社等から購入する電力や熱に由来する</a:t>
          </a:r>
          <a:r>
            <a:rPr lang="ja-JP" altLang="en-US" sz="900" b="0" i="0">
              <a:latin typeface="+mn-lt"/>
              <a:ea typeface="+mj-ea"/>
              <a:cs typeface="+mn-cs"/>
            </a:rPr>
            <a:t>もの</a:t>
          </a:r>
          <a:r>
            <a:rPr lang="ja-JP" altLang="ja-JP" sz="900" b="0" i="0">
              <a:latin typeface="+mn-lt"/>
              <a:ea typeface="+mj-ea"/>
              <a:cs typeface="+mn-cs"/>
            </a:rPr>
            <a:t>。</a:t>
          </a:r>
          <a:r>
            <a:rPr lang="ja-JP" altLang="en-US" sz="900" b="0" i="0" strike="noStrike">
              <a:solidFill>
                <a:srgbClr val="000000"/>
              </a:solidFill>
              <a:latin typeface="+mn-lt"/>
              <a:ea typeface="+mj-ea"/>
            </a:rPr>
            <a:t> </a:t>
          </a:r>
        </a:p>
        <a:p xmlns:a="http://schemas.openxmlformats.org/drawingml/2006/main">
          <a:r>
            <a:rPr lang="en-US" altLang="ja-JP" sz="900" b="0" i="0" strike="noStrike">
              <a:solidFill>
                <a:srgbClr val="000000"/>
              </a:solidFill>
              <a:latin typeface="+mn-lt"/>
              <a:ea typeface="+mj-ea"/>
            </a:rPr>
            <a:t>※</a:t>
          </a:r>
          <a:r>
            <a:rPr lang="ja-JP" altLang="en-US" sz="900" b="0" i="0" strike="noStrike">
              <a:solidFill>
                <a:srgbClr val="000000"/>
              </a:solidFill>
              <a:latin typeface="+mn-lt"/>
              <a:ea typeface="+mj-ea"/>
            </a:rPr>
            <a:t>　</a:t>
          </a:r>
          <a:r>
            <a:rPr lang="ja-JP" altLang="en-US" sz="900">
              <a:latin typeface="+mn-lt"/>
              <a:ea typeface="+mj-ea"/>
              <a:cs typeface="+mn-cs"/>
            </a:rPr>
            <a:t>一般廃棄物は非バイオマス起源（プラスチック等）の焼却による</a:t>
          </a:r>
          <a:r>
            <a:rPr lang="en-US" sz="900">
              <a:latin typeface="+mn-lt"/>
              <a:ea typeface="+mj-ea"/>
              <a:cs typeface="+mn-cs"/>
            </a:rPr>
            <a:t>CO</a:t>
          </a:r>
          <a:r>
            <a:rPr lang="en-US" sz="900" baseline="-25000">
              <a:latin typeface="+mn-lt"/>
              <a:ea typeface="+mj-ea"/>
              <a:cs typeface="+mn-cs"/>
            </a:rPr>
            <a:t>2</a:t>
          </a:r>
          <a:r>
            <a:rPr lang="en-US" sz="900">
              <a:latin typeface="+mn-lt"/>
              <a:ea typeface="+mj-ea"/>
              <a:cs typeface="+mn-cs"/>
            </a:rPr>
            <a:t> </a:t>
          </a:r>
          <a:r>
            <a:rPr lang="ja-JP" altLang="en-US" sz="900">
              <a:latin typeface="+mn-lt"/>
              <a:ea typeface="+mj-ea"/>
              <a:cs typeface="+mn-cs"/>
            </a:rPr>
            <a:t>及び廃棄物処理施設で使用する</a:t>
          </a:r>
          <a:endParaRPr lang="en-US" altLang="ja-JP" sz="900">
            <a:latin typeface="+mn-lt"/>
            <a:ea typeface="+mj-ea"/>
            <a:cs typeface="+mn-cs"/>
          </a:endParaRPr>
        </a:p>
        <a:p xmlns:a="http://schemas.openxmlformats.org/drawingml/2006/main">
          <a:pPr>
            <a:spcAft>
              <a:spcPts val="300"/>
            </a:spcAft>
          </a:pPr>
          <a:r>
            <a:rPr lang="ja-JP" altLang="en-US" sz="900">
              <a:latin typeface="+mn-lt"/>
              <a:ea typeface="+mj-ea"/>
              <a:cs typeface="+mn-cs"/>
            </a:rPr>
            <a:t>　　　エネルギー起源</a:t>
          </a:r>
          <a:r>
            <a:rPr lang="en-US" sz="900">
              <a:latin typeface="+mn-lt"/>
              <a:ea typeface="+mj-ea"/>
              <a:cs typeface="+mn-cs"/>
            </a:rPr>
            <a:t>CO</a:t>
          </a:r>
          <a:r>
            <a:rPr lang="en-US" sz="900" baseline="-25000">
              <a:latin typeface="+mn-lt"/>
              <a:ea typeface="+mj-ea"/>
              <a:cs typeface="+mn-cs"/>
            </a:rPr>
            <a:t>2</a:t>
          </a:r>
          <a:r>
            <a:rPr lang="en-US" sz="900">
              <a:latin typeface="+mn-lt"/>
              <a:ea typeface="+mj-ea"/>
              <a:cs typeface="+mn-cs"/>
            </a:rPr>
            <a:t> </a:t>
          </a:r>
          <a:r>
            <a:rPr lang="ja-JP" altLang="en-US" sz="900">
              <a:latin typeface="+mn-lt"/>
              <a:ea typeface="+mj-ea"/>
              <a:cs typeface="+mn-cs"/>
            </a:rPr>
            <a:t>のうち、生活系ごみ由来分を推計したもの。</a:t>
          </a:r>
          <a:endParaRPr lang="en-US" altLang="ja-JP" sz="900">
            <a:latin typeface="+mn-lt"/>
            <a:ea typeface="+mj-ea"/>
            <a:cs typeface="+mn-cs"/>
          </a:endParaRPr>
        </a:p>
        <a:p xmlns:a="http://schemas.openxmlformats.org/drawingml/2006/main">
          <a:r>
            <a:rPr lang="en-US" altLang="ja-JP" sz="900" b="0" i="0">
              <a:latin typeface="+mn-lt"/>
              <a:ea typeface="+mj-ea"/>
              <a:cs typeface="+mn-cs"/>
            </a:rPr>
            <a:t>※</a:t>
          </a:r>
          <a:r>
            <a:rPr lang="ja-JP" altLang="ja-JP" sz="900" b="0" i="0">
              <a:latin typeface="+mn-lt"/>
              <a:ea typeface="+mj-ea"/>
              <a:cs typeface="+mn-cs"/>
            </a:rPr>
            <a:t>　</a:t>
          </a:r>
          <a:r>
            <a:rPr lang="ja-JP" altLang="en-US" sz="900" b="0" i="0">
              <a:latin typeface="+mn-lt"/>
              <a:ea typeface="+mj-ea"/>
              <a:cs typeface="+mn-cs"/>
            </a:rPr>
            <a:t>水道は、水処理施設で使用するエネルギー起源</a:t>
          </a:r>
          <a:r>
            <a:rPr lang="en-US" altLang="ja-JP" sz="900" b="0" i="0">
              <a:latin typeface="+mn-lt"/>
              <a:ea typeface="+mj-ea"/>
              <a:cs typeface="+mn-cs"/>
            </a:rPr>
            <a:t>CO</a:t>
          </a:r>
          <a:r>
            <a:rPr lang="en-US" altLang="ja-JP" sz="900" b="0" i="0" baseline="-25000">
              <a:latin typeface="+mn-lt"/>
              <a:ea typeface="+mj-ea"/>
              <a:cs typeface="+mn-cs"/>
            </a:rPr>
            <a:t>2 </a:t>
          </a:r>
          <a:r>
            <a:rPr lang="ja-JP" altLang="en-US" sz="900" b="0" i="0">
              <a:latin typeface="+mn-lt"/>
              <a:ea typeface="+mj-ea"/>
              <a:cs typeface="+mn-cs"/>
            </a:rPr>
            <a:t>のうち、家庭寄与分を推計したもの。</a:t>
          </a:r>
          <a:endParaRPr lang="ja-JP" altLang="en-US" sz="900" b="0" i="0" strike="noStrike">
            <a:solidFill>
              <a:srgbClr val="000000"/>
            </a:solidFill>
            <a:latin typeface="+mn-lt"/>
            <a:ea typeface="+mj-ea"/>
          </a:endParaRP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0.37307</cdr:x>
      <cdr:y>0.37913</cdr:y>
    </cdr:from>
    <cdr:to>
      <cdr:x>0.66234</cdr:x>
      <cdr:y>0.51849</cdr:y>
    </cdr:to>
    <cdr:sp macro="" textlink="">
      <cdr:nvSpPr>
        <cdr:cNvPr id="2314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17992" y="2046338"/>
          <a:ext cx="1564702" cy="752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世帯当たり</a:t>
          </a:r>
          <a:r>
            <a:rPr lang="en-US" altLang="ja-JP" sz="1100" b="0" i="0" strike="noStrike">
              <a:solidFill>
                <a:srgbClr val="000000"/>
              </a:solidFill>
              <a:latin typeface="+mn-lt"/>
              <a:cs typeface="Arial"/>
            </a:rPr>
            <a:t>CO</a:t>
          </a:r>
          <a:r>
            <a:rPr lang="en-US" altLang="ja-JP" sz="1100" b="0" i="0" strike="noStrike" baseline="-25000">
              <a:solidFill>
                <a:srgbClr val="000000"/>
              </a:solidFill>
              <a:latin typeface="+mn-lt"/>
              <a:cs typeface="Arial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排出量</a:t>
          </a:r>
        </a:p>
        <a:p xmlns:a="http://schemas.openxmlformats.org/drawingml/2006/main">
          <a:pPr algn="ctr" rtl="1">
            <a:defRPr sz="1000"/>
          </a:pPr>
          <a:r>
            <a:rPr lang="ja-JP" altLang="en-US" sz="1100" b="0" i="0" strike="noStrike">
              <a:solidFill>
                <a:sysClr val="windowText" lastClr="000000"/>
              </a:solidFill>
              <a:latin typeface="+mn-lt"/>
              <a:ea typeface="ＭＳ Ｐゴシック"/>
            </a:rPr>
            <a:t>約</a:t>
          </a:r>
          <a:r>
            <a:rPr lang="en-US" altLang="ja-JP" sz="1100" b="1" i="0" strike="noStrike">
              <a:solidFill>
                <a:sysClr val="windowText" lastClr="000000"/>
              </a:solidFill>
              <a:latin typeface="+mn-lt"/>
              <a:ea typeface="+mn-ea"/>
              <a:cs typeface="Arial"/>
            </a:rPr>
            <a:t>5,090</a:t>
          </a:r>
          <a:r>
            <a:rPr lang="en-US" altLang="ja-JP" sz="1100" b="1" i="0" strike="noStrike">
              <a:solidFill>
                <a:sysClr val="windowText" lastClr="000000"/>
              </a:solidFill>
              <a:latin typeface="+mn-lt"/>
              <a:cs typeface="Arial"/>
            </a:rPr>
            <a:t> </a:t>
          </a:r>
          <a:r>
            <a:rPr lang="en-US" altLang="ja-JP" sz="1100" b="0" i="0" strike="noStrike">
              <a:solidFill>
                <a:sysClr val="windowText" lastClr="000000"/>
              </a:solidFill>
              <a:latin typeface="+mn-lt"/>
              <a:cs typeface="Arial"/>
            </a:rPr>
            <a:t>[kg CO</a:t>
          </a:r>
          <a:r>
            <a:rPr lang="en-US" altLang="ja-JP" sz="1100" b="0" i="0" strike="noStrike" baseline="-25000">
              <a:solidFill>
                <a:sysClr val="windowText" lastClr="000000"/>
              </a:solidFill>
              <a:latin typeface="+mn-lt"/>
              <a:cs typeface="Arial"/>
            </a:rPr>
            <a:t>2</a:t>
          </a:r>
          <a:r>
            <a:rPr lang="en-US" altLang="ja-JP" sz="1100" b="0" i="0" strike="noStrike">
              <a:solidFill>
                <a:sysClr val="windowText" lastClr="000000"/>
              </a:solidFill>
              <a:latin typeface="+mn-lt"/>
              <a:cs typeface="Arial"/>
            </a:rPr>
            <a:t>/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+mn-lt"/>
              <a:ea typeface="ＭＳ Ｐゴシック"/>
            </a:rPr>
            <a:t>世帯］</a:t>
          </a:r>
        </a:p>
        <a:p xmlns:a="http://schemas.openxmlformats.org/drawingml/2006/main"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（</a:t>
          </a:r>
          <a:r>
            <a:rPr lang="en-US" altLang="ja-JP" sz="1100" b="0" i="0" strike="noStrike">
              <a:solidFill>
                <a:srgbClr val="000000"/>
              </a:solidFill>
              <a:latin typeface="+mn-lt"/>
              <a:cs typeface="Arial"/>
            </a:rPr>
            <a:t>2014</a:t>
          </a: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0.09583</cdr:x>
      <cdr:y>0.77249</cdr:y>
    </cdr:from>
    <cdr:to>
      <cdr:x>0.94732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517525" y="4171950"/>
          <a:ext cx="4598631" cy="122872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900"/>
            <a:t>※</a:t>
          </a:r>
          <a:r>
            <a:rPr kumimoji="1" lang="ja-JP" altLang="en-US" sz="900"/>
            <a:t>　家庭からの</a:t>
          </a:r>
          <a:r>
            <a:rPr kumimoji="1" lang="en-US" altLang="ja-JP" sz="900"/>
            <a:t>CO2 </a:t>
          </a:r>
          <a:r>
            <a:rPr kumimoji="1" lang="ja-JP" altLang="en-US" sz="900"/>
            <a:t>排出量は、インベントリの家庭部門、運輸（旅客）部門の自家用乗用車</a:t>
          </a:r>
        </a:p>
        <a:p xmlns:a="http://schemas.openxmlformats.org/drawingml/2006/main">
          <a:pPr>
            <a:lnSpc>
              <a:spcPts val="1100"/>
            </a:lnSpc>
          </a:pPr>
          <a:r>
            <a:rPr kumimoji="1" lang="ja-JP" altLang="en-US" sz="900"/>
            <a:t>　　　</a:t>
          </a:r>
          <a:r>
            <a:rPr kumimoji="1" lang="en-US" altLang="ja-JP" sz="900"/>
            <a:t>(</a:t>
          </a:r>
          <a:r>
            <a:rPr kumimoji="1" lang="ja-JP" altLang="en-US" sz="900"/>
            <a:t>家計寄与分</a:t>
          </a:r>
          <a:r>
            <a:rPr kumimoji="1" lang="en-US" altLang="ja-JP" sz="900"/>
            <a:t>)</a:t>
          </a:r>
          <a:r>
            <a:rPr kumimoji="1" lang="ja-JP" altLang="en-US" sz="900"/>
            <a:t>、廃棄物（一般廃棄物）処理からの排出量及び水道からの排出量を足し</a:t>
          </a:r>
        </a:p>
        <a:p xmlns:a="http://schemas.openxmlformats.org/drawingml/2006/main">
          <a:r>
            <a:rPr kumimoji="1" lang="ja-JP" altLang="en-US" sz="900"/>
            <a:t>        合わせたものである。       </a:t>
          </a:r>
        </a:p>
        <a:p xmlns:a="http://schemas.openxmlformats.org/drawingml/2006/main">
          <a:r>
            <a:rPr kumimoji="1" lang="en-US" altLang="ja-JP" sz="900"/>
            <a:t>※</a:t>
          </a:r>
          <a:r>
            <a:rPr kumimoji="1" lang="ja-JP" altLang="en-US" sz="900"/>
            <a:t>　一般廃棄物は非バイオマス起源（プラスチック等）の焼却による</a:t>
          </a:r>
          <a:r>
            <a:rPr kumimoji="1" lang="en-US" altLang="ja-JP" sz="900"/>
            <a:t>CO2 </a:t>
          </a:r>
          <a:r>
            <a:rPr kumimoji="1" lang="ja-JP" altLang="en-US" sz="900"/>
            <a:t>及び廃棄物処理</a:t>
          </a:r>
        </a:p>
        <a:p xmlns:a="http://schemas.openxmlformats.org/drawingml/2006/main">
          <a:pPr>
            <a:lnSpc>
              <a:spcPts val="1100"/>
            </a:lnSpc>
          </a:pPr>
          <a:r>
            <a:rPr kumimoji="1" lang="ja-JP" altLang="en-US" sz="900"/>
            <a:t>　　　施設で使用するエネルギー起源</a:t>
          </a:r>
          <a:r>
            <a:rPr kumimoji="1" lang="en-US" altLang="ja-JP" sz="900"/>
            <a:t>CO2 </a:t>
          </a:r>
          <a:r>
            <a:rPr kumimoji="1" lang="ja-JP" altLang="en-US" sz="900"/>
            <a:t>のうち、生活系ごみ由来分を推計したものである。</a:t>
          </a:r>
        </a:p>
        <a:p xmlns:a="http://schemas.openxmlformats.org/drawingml/2006/main">
          <a:r>
            <a:rPr kumimoji="1" lang="en-US" altLang="ja-JP" sz="900"/>
            <a:t>※</a:t>
          </a:r>
          <a:r>
            <a:rPr kumimoji="1" lang="ja-JP" altLang="en-US" sz="900"/>
            <a:t>　日本エネルギー経済研究所　計量分析ユニット　家庭原単位マトリックスをもとに、</a:t>
          </a:r>
        </a:p>
        <a:p xmlns:a="http://schemas.openxmlformats.org/drawingml/2006/main">
          <a:r>
            <a:rPr kumimoji="1" lang="ja-JP" altLang="en-US" sz="900"/>
            <a:t>　　　国立環境研究所温室効果ガスインベントリオフィスが作成。</a:t>
          </a:r>
        </a:p>
        <a:p xmlns:a="http://schemas.openxmlformats.org/drawingml/2006/main">
          <a:endParaRPr kumimoji="1" lang="ja-JP" altLang="en-US" sz="1100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0.00529</cdr:x>
      <cdr:y>0.17639</cdr:y>
    </cdr:from>
    <cdr:to>
      <cdr:x>0.04595</cdr:x>
      <cdr:y>0.78493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 rot="16200000">
          <a:off x="-1458584" y="2449187"/>
          <a:ext cx="3286126" cy="292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ja-JP" altLang="en-US" sz="1200">
              <a:latin typeface="+mn-lt"/>
              <a:ea typeface="+mn-ea"/>
            </a:rPr>
            <a:t>家庭からの</a:t>
          </a:r>
          <a:r>
            <a:rPr lang="en-US" altLang="ja-JP" sz="1200">
              <a:latin typeface="+mn-lt"/>
              <a:ea typeface="+mn-ea"/>
            </a:rPr>
            <a:t>CO</a:t>
          </a:r>
          <a:r>
            <a:rPr lang="en-US" altLang="ja-JP" sz="1200" baseline="-25000">
              <a:latin typeface="+mn-lt"/>
              <a:ea typeface="+mn-ea"/>
            </a:rPr>
            <a:t>2</a:t>
          </a:r>
          <a:r>
            <a:rPr lang="en-US" altLang="ja-JP" sz="1200">
              <a:latin typeface="+mn-lt"/>
              <a:ea typeface="+mn-ea"/>
            </a:rPr>
            <a:t> </a:t>
          </a:r>
          <a:r>
            <a:rPr lang="ja-JP" altLang="en-US" sz="1200">
              <a:latin typeface="+mn-lt"/>
              <a:ea typeface="+mn-ea"/>
            </a:rPr>
            <a:t>排出量　（</a:t>
          </a:r>
          <a:r>
            <a:rPr lang="en-US" altLang="ja-JP" sz="1200">
              <a:latin typeface="+mn-lt"/>
              <a:ea typeface="+mn-ea"/>
            </a:rPr>
            <a:t>kg-CO</a:t>
          </a:r>
          <a:r>
            <a:rPr lang="en-US" altLang="ja-JP" sz="1200" baseline="-25000">
              <a:latin typeface="+mn-lt"/>
              <a:ea typeface="+mn-ea"/>
            </a:rPr>
            <a:t>2 </a:t>
          </a:r>
          <a:r>
            <a:rPr lang="en-US" altLang="ja-JP" sz="1200">
              <a:latin typeface="+mn-lt"/>
              <a:ea typeface="+mn-ea"/>
            </a:rPr>
            <a:t>/</a:t>
          </a:r>
          <a:r>
            <a:rPr lang="ja-JP" altLang="en-US" sz="1200">
              <a:latin typeface="+mn-lt"/>
              <a:ea typeface="+mn-ea"/>
            </a:rPr>
            <a:t>世帯）</a:t>
          </a:r>
        </a:p>
      </cdr:txBody>
    </cdr:sp>
  </cdr:relSizeAnchor>
  <cdr:relSizeAnchor xmlns:cdr="http://schemas.openxmlformats.org/drawingml/2006/chartDrawing">
    <cdr:from>
      <cdr:x>0.47228</cdr:x>
      <cdr:y>0.91314</cdr:y>
    </cdr:from>
    <cdr:to>
      <cdr:x>0.56546</cdr:x>
      <cdr:y>0.9776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400425" y="4930962"/>
          <a:ext cx="670908" cy="348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200"/>
            <a:t>（年度）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0.31388</cdr:x>
      <cdr:y>0.38846</cdr:y>
    </cdr:from>
    <cdr:to>
      <cdr:x>0.70339</cdr:x>
      <cdr:y>0.74099</cdr:y>
    </cdr:to>
    <cdr:grpSp>
      <cdr:nvGrpSpPr>
        <cdr:cNvPr id="3" name="グループ化 2"/>
        <cdr:cNvGrpSpPr/>
      </cdr:nvGrpSpPr>
      <cdr:grpSpPr>
        <a:xfrm xmlns:a="http://schemas.openxmlformats.org/drawingml/2006/main">
          <a:off x="1440335" y="1518775"/>
          <a:ext cx="1787387" cy="1378298"/>
          <a:chOff x="1440330" y="1518770"/>
          <a:chExt cx="1787382" cy="1378303"/>
        </a:xfrm>
      </cdr:grpSpPr>
      <cdr:sp macro="" textlink="">
        <cdr:nvSpPr>
          <cdr:cNvPr id="9" name="テキスト ボックス 1"/>
          <cdr:cNvSpPr txBox="1"/>
        </cdr:nvSpPr>
        <cdr:spPr>
          <a:xfrm xmlns:a="http://schemas.openxmlformats.org/drawingml/2006/main">
            <a:off x="1440330" y="1518770"/>
            <a:ext cx="1787382" cy="13783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ja-JP" altLang="ja-JP" sz="1600">
                <a:effectLst/>
                <a:latin typeface="+mn-lt"/>
                <a:ea typeface="+mn-ea"/>
                <a:cs typeface="+mn-cs"/>
              </a:rPr>
              <a:t>温室効果ガス</a:t>
            </a:r>
            <a:endParaRPr lang="ja-JP" altLang="ja-JP" sz="2400">
              <a:effectLst/>
            </a:endParaRPr>
          </a:p>
          <a:p xmlns:a="http://schemas.openxmlformats.org/drawingml/2006/main">
            <a:pPr algn="ctr"/>
            <a:r>
              <a:rPr lang="ja-JP" altLang="ja-JP" sz="1600">
                <a:effectLst/>
                <a:latin typeface="+mn-lt"/>
                <a:ea typeface="+mn-ea"/>
                <a:cs typeface="+mn-cs"/>
              </a:rPr>
              <a:t>排出量</a:t>
            </a:r>
            <a:endParaRPr lang="ja-JP" altLang="ja-JP" sz="2400">
              <a:effectLst/>
            </a:endParaRPr>
          </a:p>
          <a:p xmlns:a="http://schemas.openxmlformats.org/drawingml/2006/main">
            <a:pPr algn="ctr"/>
            <a:endParaRPr lang="en-US" altLang="ja-JP" sz="1600">
              <a:effectLst/>
              <a:latin typeface="+mn-lt"/>
              <a:ea typeface="+mn-ea"/>
              <a:cs typeface="+mn-cs"/>
            </a:endParaRPr>
          </a:p>
          <a:p xmlns:a="http://schemas.openxmlformats.org/drawingml/2006/main">
            <a:pPr algn="ctr"/>
            <a:endParaRPr lang="en-US" altLang="ja-JP" sz="1600">
              <a:effectLst/>
              <a:latin typeface="+mn-lt"/>
              <a:ea typeface="+mn-ea"/>
              <a:cs typeface="+mn-cs"/>
            </a:endParaRPr>
          </a:p>
          <a:p xmlns:a="http://schemas.openxmlformats.org/drawingml/2006/main">
            <a:pPr algn="ctr"/>
            <a:r>
              <a:rPr lang="en-US" altLang="ja-JP" sz="1600">
                <a:effectLst/>
                <a:latin typeface="+mn-lt"/>
                <a:ea typeface="+mn-ea"/>
                <a:cs typeface="+mn-cs"/>
              </a:rPr>
              <a:t>CO</a:t>
            </a:r>
            <a:r>
              <a:rPr lang="en-US" altLang="ja-JP" sz="1100">
                <a:effectLst/>
                <a:latin typeface="+mn-lt"/>
                <a:ea typeface="+mn-ea"/>
                <a:cs typeface="+mn-cs"/>
              </a:rPr>
              <a:t>2</a:t>
            </a:r>
            <a:r>
              <a:rPr lang="ja-JP" altLang="ja-JP" sz="1600">
                <a:effectLst/>
                <a:latin typeface="+mn-lt"/>
                <a:ea typeface="+mn-ea"/>
                <a:cs typeface="+mn-cs"/>
              </a:rPr>
              <a:t>換算</a:t>
            </a:r>
            <a:endParaRPr lang="en-US" altLang="ja-JP" sz="1600">
              <a:effectLst/>
              <a:latin typeface="+mn-lt"/>
              <a:ea typeface="+mn-ea"/>
              <a:cs typeface="+mn-cs"/>
            </a:endParaRPr>
          </a:p>
          <a:p xmlns:a="http://schemas.openxmlformats.org/drawingml/2006/main">
            <a:pPr algn="ctr"/>
            <a:endParaRPr lang="ja-JP" altLang="ja-JP" sz="2400">
              <a:effectLst/>
            </a:endParaRPr>
          </a:p>
        </cdr:txBody>
      </cdr:sp>
      <cdr:sp macro="" textlink="'1.Total'!$BH$28">
        <cdr:nvSpPr>
          <cdr:cNvPr id="2" name="テキスト ボックス 1"/>
          <cdr:cNvSpPr txBox="1"/>
        </cdr:nvSpPr>
        <cdr:spPr>
          <a:xfrm xmlns:a="http://schemas.openxmlformats.org/drawingml/2006/main">
            <a:off x="1955379" y="2319617"/>
            <a:ext cx="1070211" cy="302559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vertOverflow="overflow" horzOverflow="overflow" wrap="none" lIns="0" rtlCol="0">
            <a:noAutofit/>
          </a:bodyPr>
          <a:lstStyle xmlns:a="http://schemas.openxmlformats.org/drawingml/2006/main"/>
          <a:p xmlns:a="http://schemas.openxmlformats.org/drawingml/2006/main">
            <a:pPr algn="ctr"/>
            <a:fld id="{D1D9D86D-A08E-471E-A8DC-329B5819E8BC}" type="TxLink">
              <a:rPr lang="en-US" altLang="en-US" sz="1600" b="0" i="0" u="none" strike="noStrike">
                <a:solidFill>
                  <a:schemeClr val="tx1"/>
                </a:solidFill>
                <a:effectLst/>
                <a:latin typeface="Calibri 本文"/>
                <a:ea typeface="+mn-ea"/>
                <a:cs typeface="+mn-cs"/>
              </a:rPr>
              <a:pPr algn="ctr"/>
              <a:t>6400万トン</a:t>
            </a:fld>
            <a:endParaRPr lang="ja-JP" altLang="ja-JP" sz="3600">
              <a:solidFill>
                <a:schemeClr val="tx1"/>
              </a:solidFill>
              <a:effectLst/>
              <a:latin typeface="Calibri 本文"/>
              <a:ea typeface="+mn-ea"/>
            </a:endParaRPr>
          </a:p>
        </cdr:txBody>
      </cdr:sp>
    </cdr:grpSp>
  </cdr:relSizeAnchor>
  <cdr:relSizeAnchor xmlns:cdr="http://schemas.openxmlformats.org/drawingml/2006/chartDrawing">
    <cdr:from>
      <cdr:x>0.50117</cdr:x>
      <cdr:y>0.13285</cdr:y>
    </cdr:from>
    <cdr:to>
      <cdr:x>0.65934</cdr:x>
      <cdr:y>0.16545</cdr:y>
    </cdr:to>
    <cdr:cxnSp macro="">
      <cdr:nvCxnSpPr>
        <cdr:cNvPr id="4" name="直線コネクタ 3"/>
        <cdr:cNvCxnSpPr/>
      </cdr:nvCxnSpPr>
      <cdr:spPr bwMode="auto">
        <a:xfrm xmlns:a="http://schemas.openxmlformats.org/drawingml/2006/main" flipH="1">
          <a:off x="2299758" y="519393"/>
          <a:ext cx="725830" cy="12748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0.29799</cdr:x>
      <cdr:y>0.12112</cdr:y>
    </cdr:from>
    <cdr:to>
      <cdr:x>0.41856</cdr:x>
      <cdr:y>0.17913</cdr:y>
    </cdr:to>
    <cdr:cxnSp macro="">
      <cdr:nvCxnSpPr>
        <cdr:cNvPr id="6" name="直線コネクタ 5"/>
        <cdr:cNvCxnSpPr/>
      </cdr:nvCxnSpPr>
      <cdr:spPr bwMode="auto">
        <a:xfrm xmlns:a="http://schemas.openxmlformats.org/drawingml/2006/main" flipH="1" flipV="1">
          <a:off x="1367428" y="473555"/>
          <a:ext cx="553260" cy="22681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0.20459</cdr:x>
      <cdr:y>0.19375</cdr:y>
    </cdr:from>
    <cdr:to>
      <cdr:x>0.37705</cdr:x>
      <cdr:y>0.22101</cdr:y>
    </cdr:to>
    <cdr:cxnSp macro="">
      <cdr:nvCxnSpPr>
        <cdr:cNvPr id="7" name="直線コネクタ 6"/>
        <cdr:cNvCxnSpPr/>
      </cdr:nvCxnSpPr>
      <cdr:spPr bwMode="auto">
        <a:xfrm xmlns:a="http://schemas.openxmlformats.org/drawingml/2006/main" flipH="1">
          <a:off x="938803" y="757518"/>
          <a:ext cx="791385" cy="10656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0.48291</cdr:x>
      <cdr:y>0.1231</cdr:y>
    </cdr:from>
    <cdr:to>
      <cdr:x>0.48858</cdr:x>
      <cdr:y>0.1667</cdr:y>
    </cdr:to>
    <cdr:cxnSp macro="">
      <cdr:nvCxnSpPr>
        <cdr:cNvPr id="10" name="直線コネクタ 9"/>
        <cdr:cNvCxnSpPr/>
      </cdr:nvCxnSpPr>
      <cdr:spPr bwMode="auto">
        <a:xfrm xmlns:a="http://schemas.openxmlformats.org/drawingml/2006/main">
          <a:off x="2211998" y="481293"/>
          <a:ext cx="25971" cy="17046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0.393</cdr:x>
      <cdr:y>0.12262</cdr:y>
    </cdr:from>
    <cdr:to>
      <cdr:x>0.46007</cdr:x>
      <cdr:y>0.16695</cdr:y>
    </cdr:to>
    <cdr:cxnSp macro="">
      <cdr:nvCxnSpPr>
        <cdr:cNvPr id="11" name="直線コネクタ 10"/>
        <cdr:cNvCxnSpPr/>
      </cdr:nvCxnSpPr>
      <cdr:spPr bwMode="auto">
        <a:xfrm xmlns:a="http://schemas.openxmlformats.org/drawingml/2006/main" flipH="1" flipV="1">
          <a:off x="1803400" y="479426"/>
          <a:ext cx="307788" cy="17331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0.00397</cdr:x>
      <cdr:y>0.11875</cdr:y>
    </cdr:from>
    <cdr:to>
      <cdr:x>0.04763</cdr:x>
      <cdr:y>0.86354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 rot="16200000">
          <a:off x="-1825195" y="2495020"/>
          <a:ext cx="4021866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ja-JP" altLang="en-US" sz="1200">
              <a:latin typeface="+mn-lt"/>
              <a:ea typeface="+mn-ea"/>
            </a:rPr>
            <a:t>家庭からの</a:t>
          </a:r>
          <a:r>
            <a:rPr lang="en-US" altLang="ja-JP" sz="1200">
              <a:latin typeface="+mn-lt"/>
              <a:ea typeface="+mn-ea"/>
            </a:rPr>
            <a:t>CO</a:t>
          </a:r>
          <a:r>
            <a:rPr lang="en-US" altLang="ja-JP" sz="1200" baseline="-25000">
              <a:latin typeface="+mn-lt"/>
              <a:ea typeface="+mn-ea"/>
            </a:rPr>
            <a:t>2 </a:t>
          </a:r>
          <a:r>
            <a:rPr lang="ja-JP" altLang="en-US" sz="1200">
              <a:latin typeface="+mn-lt"/>
              <a:ea typeface="+mn-ea"/>
            </a:rPr>
            <a:t>排出量　（</a:t>
          </a:r>
          <a:r>
            <a:rPr lang="en-US" altLang="ja-JP" sz="1200">
              <a:latin typeface="+mn-lt"/>
              <a:ea typeface="+mn-ea"/>
            </a:rPr>
            <a:t>kg CO</a:t>
          </a:r>
          <a:r>
            <a:rPr lang="en-US" altLang="ja-JP" sz="1200" baseline="-25000">
              <a:latin typeface="+mn-lt"/>
              <a:ea typeface="+mn-ea"/>
            </a:rPr>
            <a:t>2 </a:t>
          </a:r>
          <a:r>
            <a:rPr lang="en-US" altLang="ja-JP" sz="1200">
              <a:latin typeface="+mn-lt"/>
              <a:ea typeface="+mn-ea"/>
            </a:rPr>
            <a:t>/</a:t>
          </a:r>
          <a:r>
            <a:rPr lang="ja-JP" altLang="en-US" sz="1200">
              <a:latin typeface="+mn-lt"/>
              <a:ea typeface="+mn-ea"/>
            </a:rPr>
            <a:t>世帯）</a:t>
          </a:r>
        </a:p>
      </cdr:txBody>
    </cdr:sp>
  </cdr:relSizeAnchor>
  <cdr:relSizeAnchor xmlns:cdr="http://schemas.openxmlformats.org/drawingml/2006/chartDrawing">
    <cdr:from>
      <cdr:x>0.46302</cdr:x>
      <cdr:y>0.92061</cdr:y>
    </cdr:from>
    <cdr:to>
      <cdr:x>0.55539</cdr:x>
      <cdr:y>0.9719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333750" y="4971271"/>
          <a:ext cx="665069" cy="277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200"/>
            <a:t>（年度）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104775</xdr:colOff>
      <xdr:row>4</xdr:row>
      <xdr:rowOff>19050</xdr:rowOff>
    </xdr:from>
    <xdr:to>
      <xdr:col>58</xdr:col>
      <xdr:colOff>381000</xdr:colOff>
      <xdr:row>32</xdr:row>
      <xdr:rowOff>95250</xdr:rowOff>
    </xdr:to>
    <xdr:graphicFrame macro="">
      <xdr:nvGraphicFramePr>
        <xdr:cNvPr id="1270559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58</xdr:col>
      <xdr:colOff>457200</xdr:colOff>
      <xdr:row>4</xdr:row>
      <xdr:rowOff>19050</xdr:rowOff>
    </xdr:from>
    <xdr:to>
      <xdr:col>69</xdr:col>
      <xdr:colOff>114300</xdr:colOff>
      <xdr:row>32</xdr:row>
      <xdr:rowOff>95250</xdr:rowOff>
    </xdr:to>
    <xdr:graphicFrame macro="">
      <xdr:nvGraphicFramePr>
        <xdr:cNvPr id="1270559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51</xdr:col>
      <xdr:colOff>104775</xdr:colOff>
      <xdr:row>32</xdr:row>
      <xdr:rowOff>133350</xdr:rowOff>
    </xdr:from>
    <xdr:to>
      <xdr:col>58</xdr:col>
      <xdr:colOff>381000</xdr:colOff>
      <xdr:row>61</xdr:row>
      <xdr:rowOff>38100</xdr:rowOff>
    </xdr:to>
    <xdr:graphicFrame macro="">
      <xdr:nvGraphicFramePr>
        <xdr:cNvPr id="1270559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58</xdr:col>
      <xdr:colOff>438150</xdr:colOff>
      <xdr:row>32</xdr:row>
      <xdr:rowOff>133350</xdr:rowOff>
    </xdr:from>
    <xdr:to>
      <xdr:col>69</xdr:col>
      <xdr:colOff>95250</xdr:colOff>
      <xdr:row>61</xdr:row>
      <xdr:rowOff>38100</xdr:rowOff>
    </xdr:to>
    <xdr:graphicFrame macro="">
      <xdr:nvGraphicFramePr>
        <xdr:cNvPr id="12705599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0.37042</cdr:x>
      <cdr:y>0.39315</cdr:y>
    </cdr:from>
    <cdr:to>
      <cdr:x>0.65424</cdr:x>
      <cdr:y>0.52934</cdr:y>
    </cdr:to>
    <cdr:sp macro="" textlink="">
      <cdr:nvSpPr>
        <cdr:cNvPr id="195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66452" y="2055883"/>
          <a:ext cx="1430091" cy="712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一人あたり</a:t>
          </a:r>
          <a:r>
            <a:rPr lang="en-US" altLang="ja-JP" sz="1100" b="0" i="0" strike="noStrike">
              <a:solidFill>
                <a:srgbClr val="000000"/>
              </a:solidFill>
              <a:latin typeface="+mn-lt"/>
              <a:cs typeface="Arial"/>
            </a:rPr>
            <a:t>CO</a:t>
          </a:r>
          <a:r>
            <a:rPr lang="en-US" altLang="ja-JP" sz="1100" b="0" i="0" strike="noStrike" baseline="-25000">
              <a:solidFill>
                <a:srgbClr val="000000"/>
              </a:solidFill>
              <a:latin typeface="+mn-lt"/>
              <a:cs typeface="Arial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排出量</a:t>
          </a:r>
        </a:p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ysClr val="windowText" lastClr="000000"/>
              </a:solidFill>
              <a:latin typeface="+mn-lt"/>
              <a:ea typeface="ＭＳ Ｐゴシック"/>
            </a:rPr>
            <a:t>約</a:t>
          </a:r>
          <a:r>
            <a:rPr lang="en-US" altLang="ja-JP" sz="1100" b="1" i="0" strike="noStrike">
              <a:solidFill>
                <a:sysClr val="windowText" lastClr="000000"/>
              </a:solidFill>
              <a:latin typeface="+mn-lt"/>
              <a:ea typeface="ＭＳ Ｐゴシック"/>
            </a:rPr>
            <a:t>2,200</a:t>
          </a:r>
          <a:r>
            <a:rPr lang="en-US" altLang="ja-JP" sz="1100" b="0" i="0" strike="noStrike">
              <a:solidFill>
                <a:sysClr val="windowText" lastClr="000000"/>
              </a:solidFill>
              <a:latin typeface="+mn-lt"/>
              <a:cs typeface="Arial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+mn-lt"/>
              <a:cs typeface="Arial"/>
            </a:rPr>
            <a:t>[kg CO</a:t>
          </a:r>
          <a:r>
            <a:rPr lang="en-US" altLang="ja-JP" sz="1100" b="0" i="0" strike="noStrike" baseline="-25000">
              <a:solidFill>
                <a:srgbClr val="000000"/>
              </a:solidFill>
              <a:latin typeface="+mn-lt"/>
              <a:cs typeface="Arial"/>
            </a:rPr>
            <a:t>2</a:t>
          </a:r>
          <a:r>
            <a:rPr lang="en-US" altLang="ja-JP" sz="1100" b="0" i="0" strike="noStrike">
              <a:solidFill>
                <a:srgbClr val="000000"/>
              </a:solidFill>
              <a:latin typeface="+mn-lt"/>
              <a:cs typeface="Arial"/>
            </a:rPr>
            <a:t>/</a:t>
          </a: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  <a:cs typeface="+mn-cs"/>
            </a:rPr>
            <a:t>人</a:t>
          </a: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］</a:t>
          </a:r>
        </a:p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（</a:t>
          </a:r>
          <a:r>
            <a:rPr lang="en-US" altLang="ja-JP" sz="1100" b="0" i="0" strike="noStrike">
              <a:solidFill>
                <a:srgbClr val="000000"/>
              </a:solidFill>
              <a:latin typeface="+mn-lt"/>
              <a:cs typeface="Arial"/>
            </a:rPr>
            <a:t>2014</a:t>
          </a: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0.02469</cdr:x>
      <cdr:y>0.78836</cdr:y>
    </cdr:from>
    <cdr:to>
      <cdr:x>0.99118</cdr:x>
      <cdr:y>0.98765</cdr:y>
    </cdr:to>
    <cdr:sp macro="" textlink="">
      <cdr:nvSpPr>
        <cdr:cNvPr id="19558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350" y="4257675"/>
          <a:ext cx="5219700" cy="1076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/>
          <a:r>
            <a:rPr lang="en-US" altLang="ja-JP" sz="900" b="0" i="0">
              <a:latin typeface="+mn-lt"/>
              <a:ea typeface="+mn-ea"/>
              <a:cs typeface="+mn-cs"/>
            </a:rPr>
            <a:t>※</a:t>
          </a:r>
          <a:r>
            <a:rPr lang="ja-JP" altLang="ja-JP" sz="900" b="0" i="0">
              <a:latin typeface="+mn-lt"/>
              <a:ea typeface="+mn-ea"/>
              <a:cs typeface="+mn-cs"/>
            </a:rPr>
            <a:t>　家庭からの</a:t>
          </a:r>
          <a:r>
            <a:rPr lang="en-US" altLang="ja-JP" sz="900" b="0" i="0">
              <a:latin typeface="+mn-lt"/>
              <a:ea typeface="+mn-ea"/>
              <a:cs typeface="+mn-cs"/>
            </a:rPr>
            <a:t>CO</a:t>
          </a:r>
          <a:r>
            <a:rPr lang="en-US" altLang="ja-JP" sz="900" b="0" i="0" baseline="-25000">
              <a:latin typeface="+mn-lt"/>
              <a:ea typeface="+mn-ea"/>
              <a:cs typeface="+mn-cs"/>
            </a:rPr>
            <a:t>2 </a:t>
          </a:r>
          <a:r>
            <a:rPr lang="ja-JP" altLang="ja-JP" sz="900" b="0" i="0">
              <a:latin typeface="+mn-lt"/>
              <a:ea typeface="+mn-ea"/>
              <a:cs typeface="+mn-cs"/>
            </a:rPr>
            <a:t>排出量は、インベントリの家庭部門、運輸（旅客）部門の自家用乗用車（家計寄与分</a:t>
          </a:r>
          <a:r>
            <a:rPr lang="en-US" altLang="ja-JP" sz="900" b="0" i="0">
              <a:latin typeface="+mn-lt"/>
              <a:ea typeface="+mn-ea"/>
              <a:cs typeface="+mn-cs"/>
            </a:rPr>
            <a:t>)</a:t>
          </a:r>
          <a:r>
            <a:rPr lang="ja-JP" altLang="ja-JP" sz="900" b="0" i="0">
              <a:latin typeface="+mn-lt"/>
              <a:ea typeface="+mn-ea"/>
              <a:cs typeface="+mn-cs"/>
            </a:rPr>
            <a:t>、</a:t>
          </a:r>
          <a:endParaRPr lang="en-US" altLang="ja-JP" sz="900" b="0" i="0">
            <a:latin typeface="+mn-lt"/>
            <a:ea typeface="+mn-ea"/>
            <a:cs typeface="+mn-cs"/>
          </a:endParaRPr>
        </a:p>
        <a:p xmlns:a="http://schemas.openxmlformats.org/drawingml/2006/main">
          <a:pPr algn="l" rtl="1">
            <a:spcAft>
              <a:spcPts val="300"/>
            </a:spcAft>
          </a:pPr>
          <a:r>
            <a:rPr lang="ja-JP" altLang="ja-JP" sz="900" b="0" i="0">
              <a:latin typeface="+mn-lt"/>
              <a:ea typeface="+mn-ea"/>
              <a:cs typeface="+mn-cs"/>
            </a:rPr>
            <a:t>　　　廃棄物（一般廃棄物）処理からの排出量及び水道からの排出量を足し合わせたもの。 </a:t>
          </a:r>
          <a:endParaRPr lang="en-US" altLang="ja-JP" sz="900" b="0" i="0">
            <a:latin typeface="+mn-lt"/>
            <a:ea typeface="+mn-ea"/>
            <a:cs typeface="+mn-cs"/>
          </a:endParaRPr>
        </a:p>
        <a:p xmlns:a="http://schemas.openxmlformats.org/drawingml/2006/main">
          <a:pPr algn="l" rtl="1" eaLnBrk="1" fontAlgn="auto" latinLnBrk="0" hangingPunct="1">
            <a:spcAft>
              <a:spcPts val="300"/>
            </a:spcAft>
          </a:pPr>
          <a:r>
            <a:rPr lang="en-US" altLang="ja-JP" sz="900" b="0" i="0">
              <a:latin typeface="+mn-lt"/>
              <a:ea typeface="+mn-ea"/>
              <a:cs typeface="+mn-cs"/>
            </a:rPr>
            <a:t>※</a:t>
          </a:r>
          <a:r>
            <a:rPr lang="ja-JP" altLang="ja-JP" sz="900" b="0" i="0">
              <a:latin typeface="+mn-lt"/>
              <a:ea typeface="+mn-ea"/>
              <a:cs typeface="+mn-cs"/>
            </a:rPr>
            <a:t>　電力及び熱の</a:t>
          </a:r>
          <a:r>
            <a:rPr lang="en-US" altLang="ja-JP" sz="900" b="0" i="0">
              <a:latin typeface="+mn-lt"/>
              <a:ea typeface="+mn-ea"/>
              <a:cs typeface="+mn-cs"/>
            </a:rPr>
            <a:t>CO</a:t>
          </a:r>
          <a:r>
            <a:rPr lang="en-US" altLang="ja-JP" sz="900" b="0" i="0" baseline="-25000">
              <a:latin typeface="+mn-lt"/>
              <a:ea typeface="+mn-ea"/>
              <a:cs typeface="+mn-cs"/>
            </a:rPr>
            <a:t>2 </a:t>
          </a:r>
          <a:r>
            <a:rPr lang="ja-JP" altLang="ja-JP" sz="900" b="0" i="0">
              <a:latin typeface="+mn-lt"/>
              <a:ea typeface="+mn-ea"/>
              <a:cs typeface="+mn-cs"/>
            </a:rPr>
            <a:t>排出量は、自家発電を含まない、電力会社等から購入する電力や熱に由来するもの。 </a:t>
          </a:r>
          <a:endParaRPr lang="ja-JP" altLang="ja-JP" sz="900"/>
        </a:p>
        <a:p xmlns:a="http://schemas.openxmlformats.org/drawingml/2006/main">
          <a:pPr algn="l"/>
          <a:r>
            <a:rPr lang="en-US" altLang="ja-JP" sz="900" b="0" i="0">
              <a:latin typeface="+mn-lt"/>
              <a:ea typeface="+mn-ea"/>
              <a:cs typeface="+mn-cs"/>
            </a:rPr>
            <a:t>※</a:t>
          </a:r>
          <a:r>
            <a:rPr lang="ja-JP" altLang="ja-JP" sz="900" b="0" i="0">
              <a:latin typeface="+mn-lt"/>
              <a:ea typeface="+mn-ea"/>
              <a:cs typeface="+mn-cs"/>
            </a:rPr>
            <a:t>　</a:t>
          </a:r>
          <a:r>
            <a:rPr lang="ja-JP" altLang="ja-JP" sz="900">
              <a:latin typeface="+mn-lt"/>
              <a:ea typeface="+mn-ea"/>
              <a:cs typeface="+mn-cs"/>
            </a:rPr>
            <a:t>一般廃棄物は非バイオマス起源（プラスチック等）の焼却による</a:t>
          </a:r>
          <a:r>
            <a:rPr lang="en-US" altLang="ja-JP" sz="900">
              <a:latin typeface="+mn-lt"/>
              <a:ea typeface="+mn-ea"/>
              <a:cs typeface="+mn-cs"/>
            </a:rPr>
            <a:t>CO</a:t>
          </a:r>
          <a:r>
            <a:rPr lang="en-US" altLang="ja-JP" sz="900" baseline="-25000">
              <a:latin typeface="+mn-lt"/>
              <a:ea typeface="+mn-ea"/>
              <a:cs typeface="+mn-cs"/>
            </a:rPr>
            <a:t>2</a:t>
          </a:r>
          <a:r>
            <a:rPr lang="en-US" altLang="ja-JP" sz="900">
              <a:latin typeface="+mn-lt"/>
              <a:ea typeface="+mn-ea"/>
              <a:cs typeface="+mn-cs"/>
            </a:rPr>
            <a:t> </a:t>
          </a:r>
          <a:r>
            <a:rPr lang="ja-JP" altLang="ja-JP" sz="900">
              <a:latin typeface="+mn-lt"/>
              <a:ea typeface="+mn-ea"/>
              <a:cs typeface="+mn-cs"/>
            </a:rPr>
            <a:t>及び廃棄物処理施設で使用する</a:t>
          </a:r>
          <a:endParaRPr lang="en-US" altLang="ja-JP" sz="900">
            <a:latin typeface="+mn-lt"/>
            <a:ea typeface="+mn-ea"/>
            <a:cs typeface="+mn-cs"/>
          </a:endParaRPr>
        </a:p>
        <a:p xmlns:a="http://schemas.openxmlformats.org/drawingml/2006/main">
          <a:pPr algn="l">
            <a:spcAft>
              <a:spcPts val="300"/>
            </a:spcAft>
          </a:pPr>
          <a:r>
            <a:rPr lang="ja-JP" altLang="ja-JP" sz="900">
              <a:latin typeface="+mn-lt"/>
              <a:ea typeface="+mn-ea"/>
              <a:cs typeface="+mn-cs"/>
            </a:rPr>
            <a:t>　　　エネルー起源</a:t>
          </a:r>
          <a:r>
            <a:rPr lang="en-US" altLang="ja-JP" sz="900">
              <a:latin typeface="+mn-lt"/>
              <a:ea typeface="+mn-ea"/>
              <a:cs typeface="+mn-cs"/>
            </a:rPr>
            <a:t>CO</a:t>
          </a:r>
          <a:r>
            <a:rPr lang="en-US" altLang="ja-JP" sz="900" baseline="-25000">
              <a:latin typeface="+mn-lt"/>
              <a:ea typeface="+mn-ea"/>
              <a:cs typeface="+mn-cs"/>
            </a:rPr>
            <a:t>2</a:t>
          </a:r>
          <a:r>
            <a:rPr lang="en-US" altLang="ja-JP" sz="900">
              <a:latin typeface="+mn-lt"/>
              <a:ea typeface="+mn-ea"/>
              <a:cs typeface="+mn-cs"/>
            </a:rPr>
            <a:t> </a:t>
          </a:r>
          <a:r>
            <a:rPr lang="ja-JP" altLang="ja-JP" sz="900">
              <a:latin typeface="+mn-lt"/>
              <a:ea typeface="+mn-ea"/>
              <a:cs typeface="+mn-cs"/>
            </a:rPr>
            <a:t>のうち、生活系ごみ由来分を推計したもの。</a:t>
          </a:r>
          <a:endParaRPr lang="en-US" altLang="ja-JP" sz="900">
            <a:latin typeface="+mn-lt"/>
            <a:ea typeface="+mn-ea"/>
            <a:cs typeface="+mn-cs"/>
          </a:endParaRPr>
        </a:p>
        <a:p xmlns:a="http://schemas.openxmlformats.org/drawingml/2006/main">
          <a:pPr algn="l"/>
          <a:r>
            <a:rPr lang="en-US" altLang="ja-JP" sz="900" b="0" i="0">
              <a:latin typeface="+mn-lt"/>
              <a:ea typeface="+mn-ea"/>
              <a:cs typeface="+mn-cs"/>
            </a:rPr>
            <a:t>※</a:t>
          </a:r>
          <a:r>
            <a:rPr lang="ja-JP" altLang="ja-JP" sz="900" b="0" i="0">
              <a:latin typeface="+mn-lt"/>
              <a:ea typeface="+mn-ea"/>
              <a:cs typeface="+mn-cs"/>
            </a:rPr>
            <a:t>　水道は、水処理施設で使用するエネルギー起源</a:t>
          </a:r>
          <a:r>
            <a:rPr lang="en-US" altLang="ja-JP" sz="900" b="0" i="0">
              <a:latin typeface="+mn-lt"/>
              <a:ea typeface="+mn-ea"/>
              <a:cs typeface="+mn-cs"/>
            </a:rPr>
            <a:t>CO</a:t>
          </a:r>
          <a:r>
            <a:rPr lang="en-US" altLang="ja-JP" sz="900" b="0" i="0" baseline="-25000">
              <a:latin typeface="+mn-lt"/>
              <a:ea typeface="+mn-ea"/>
              <a:cs typeface="+mn-cs"/>
            </a:rPr>
            <a:t>2 </a:t>
          </a:r>
          <a:r>
            <a:rPr lang="ja-JP" altLang="ja-JP" sz="900" b="0" i="0">
              <a:latin typeface="+mn-lt"/>
              <a:ea typeface="+mn-ea"/>
              <a:cs typeface="+mn-cs"/>
            </a:rPr>
            <a:t>のうち、家庭寄与分を推計したもの。</a:t>
          </a: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1.33401E-7</cdr:x>
      <cdr:y>0.10694</cdr:y>
    </cdr:from>
    <cdr:to>
      <cdr:x>0.05337</cdr:x>
      <cdr:y>0.85075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 rot="16200000" flipH="1">
          <a:off x="-1461343" y="1939081"/>
          <a:ext cx="3322738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ja-JP" altLang="en-US" sz="1200"/>
            <a:t>家庭からの</a:t>
          </a:r>
          <a:r>
            <a:rPr lang="en-US" altLang="ja-JP" sz="1200"/>
            <a:t>CO</a:t>
          </a:r>
          <a:r>
            <a:rPr lang="en-US" altLang="ja-JP" sz="1200" baseline="-25000"/>
            <a:t>2</a:t>
          </a:r>
          <a:r>
            <a:rPr lang="en-US" altLang="ja-JP" sz="1200"/>
            <a:t> </a:t>
          </a:r>
          <a:r>
            <a:rPr lang="ja-JP" altLang="en-US" sz="1200"/>
            <a:t>排出量（</a:t>
          </a:r>
          <a:r>
            <a:rPr lang="en-US" altLang="ja-JP" sz="1200"/>
            <a:t>kg-CO</a:t>
          </a:r>
          <a:r>
            <a:rPr lang="en-US" altLang="ja-JP" sz="1200" baseline="-25000"/>
            <a:t>2</a:t>
          </a:r>
          <a:r>
            <a:rPr lang="en-US" altLang="ja-JP" sz="1200"/>
            <a:t> /</a:t>
          </a:r>
          <a:r>
            <a:rPr lang="ja-JP" altLang="en-US" sz="1200"/>
            <a:t>人）</a:t>
          </a:r>
        </a:p>
      </cdr:txBody>
    </cdr:sp>
  </cdr:relSizeAnchor>
  <cdr:relSizeAnchor xmlns:cdr="http://schemas.openxmlformats.org/drawingml/2006/chartDrawing">
    <cdr:from>
      <cdr:x>0.86352</cdr:x>
      <cdr:y>0.81513</cdr:y>
    </cdr:from>
    <cdr:to>
      <cdr:x>0.86352</cdr:x>
      <cdr:y>0.94597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6233855" y="4410016"/>
          <a:ext cx="0" cy="707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>
            <a:lnSpc>
              <a:spcPts val="1200"/>
            </a:lnSpc>
          </a:pPr>
          <a:r>
            <a:rPr lang="ja-JP" altLang="en-US" sz="1100"/>
            <a:t>（年度）</a:t>
          </a:r>
        </a:p>
      </cdr:txBody>
    </cdr:sp>
  </cdr:relSizeAnchor>
  <cdr:relSizeAnchor xmlns:cdr="http://schemas.openxmlformats.org/drawingml/2006/chartDrawing">
    <cdr:from>
      <cdr:x>0.47757</cdr:x>
      <cdr:y>0.889</cdr:y>
    </cdr:from>
    <cdr:to>
      <cdr:x>0.57811</cdr:x>
      <cdr:y>0.95361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3438525" y="4800600"/>
          <a:ext cx="723900" cy="348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200"/>
            <a:t>（年度）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0.37131</cdr:x>
      <cdr:y>0.37376</cdr:y>
    </cdr:from>
    <cdr:to>
      <cdr:x>0.66107</cdr:x>
      <cdr:y>0.51313</cdr:y>
    </cdr:to>
    <cdr:sp macro="" textlink="">
      <cdr:nvSpPr>
        <cdr:cNvPr id="2314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0922" y="1947646"/>
          <a:ext cx="1460021" cy="7260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一人当たり</a:t>
          </a:r>
          <a:r>
            <a:rPr lang="en-US" altLang="ja-JP" sz="1100" b="0" i="0" strike="noStrike">
              <a:solidFill>
                <a:srgbClr val="000000"/>
              </a:solidFill>
              <a:latin typeface="+mn-lt"/>
              <a:cs typeface="Arial"/>
            </a:rPr>
            <a:t>CO</a:t>
          </a:r>
          <a:r>
            <a:rPr lang="en-US" altLang="ja-JP" sz="1100" b="0" i="0" strike="noStrike" baseline="-25000">
              <a:solidFill>
                <a:srgbClr val="000000"/>
              </a:solidFill>
              <a:latin typeface="+mn-lt"/>
              <a:cs typeface="Arial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排出量</a:t>
          </a:r>
        </a:p>
        <a:p xmlns:a="http://schemas.openxmlformats.org/drawingml/2006/main">
          <a:pPr algn="ctr" rtl="1">
            <a:defRPr sz="1000"/>
          </a:pPr>
          <a:r>
            <a:rPr lang="ja-JP" altLang="en-US" sz="1100" b="0" i="0" strike="noStrike">
              <a:solidFill>
                <a:sysClr val="windowText" lastClr="000000"/>
              </a:solidFill>
              <a:latin typeface="+mn-lt"/>
              <a:ea typeface="ＭＳ Ｐゴシック"/>
            </a:rPr>
            <a:t>約</a:t>
          </a:r>
          <a:r>
            <a:rPr lang="en-US" altLang="ja-JP" sz="1100" b="1" i="0" strike="noStrike">
              <a:solidFill>
                <a:sysClr val="windowText" lastClr="000000"/>
              </a:solidFill>
              <a:latin typeface="+mn-lt"/>
              <a:ea typeface="ＭＳ Ｐゴシック"/>
            </a:rPr>
            <a:t>2,200</a:t>
          </a:r>
          <a:r>
            <a:rPr lang="en-US" altLang="ja-JP" sz="1100" b="1" i="0" strike="noStrike">
              <a:solidFill>
                <a:sysClr val="windowText" lastClr="000000"/>
              </a:solidFill>
              <a:latin typeface="+mn-lt"/>
              <a:cs typeface="Arial"/>
            </a:rPr>
            <a:t> </a:t>
          </a:r>
          <a:r>
            <a:rPr lang="en-US" altLang="ja-JP" sz="1100" b="0" i="0" strike="noStrike">
              <a:solidFill>
                <a:sysClr val="windowText" lastClr="000000"/>
              </a:solidFill>
              <a:latin typeface="+mn-lt"/>
              <a:cs typeface="Arial"/>
            </a:rPr>
            <a:t>[kg </a:t>
          </a:r>
          <a:r>
            <a:rPr lang="en-US" altLang="ja-JP" sz="1100" b="0" i="0" strike="noStrike">
              <a:solidFill>
                <a:srgbClr val="000000"/>
              </a:solidFill>
              <a:latin typeface="+mn-lt"/>
              <a:cs typeface="Arial"/>
            </a:rPr>
            <a:t>CO</a:t>
          </a:r>
          <a:r>
            <a:rPr lang="en-US" altLang="ja-JP" sz="1100" b="0" i="0" strike="noStrike" baseline="-25000">
              <a:solidFill>
                <a:srgbClr val="000000"/>
              </a:solidFill>
              <a:latin typeface="+mn-lt"/>
              <a:cs typeface="Arial"/>
            </a:rPr>
            <a:t>2</a:t>
          </a:r>
          <a:r>
            <a:rPr lang="en-US" altLang="ja-JP" sz="1100" b="0" i="0" strike="noStrike">
              <a:solidFill>
                <a:srgbClr val="000000"/>
              </a:solidFill>
              <a:latin typeface="+mn-lt"/>
              <a:cs typeface="Arial"/>
            </a:rPr>
            <a:t>/</a:t>
          </a: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  <a:cs typeface="+mn-cs"/>
            </a:rPr>
            <a:t>人</a:t>
          </a: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］</a:t>
          </a:r>
        </a:p>
        <a:p xmlns:a="http://schemas.openxmlformats.org/drawingml/2006/main"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（</a:t>
          </a:r>
          <a:r>
            <a:rPr lang="en-US" altLang="ja-JP" sz="1100" b="0" i="0" strike="noStrike">
              <a:solidFill>
                <a:srgbClr val="000000"/>
              </a:solidFill>
              <a:latin typeface="+mn-lt"/>
              <a:cs typeface="Arial"/>
            </a:rPr>
            <a:t>2014</a:t>
          </a: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0.1</cdr:x>
      <cdr:y>0</cdr:y>
    </cdr:from>
    <cdr:to>
      <cdr:x>0.95185</cdr:x>
      <cdr:y>0.07045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514350" y="0"/>
          <a:ext cx="4381500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600" b="1">
              <a:latin typeface="Calibri"/>
              <a:ea typeface="+mn-ea"/>
              <a:cs typeface="+mn-cs"/>
            </a:rPr>
            <a:t>2014</a:t>
          </a:r>
          <a:r>
            <a:rPr lang="ja-JP" altLang="ja-JP" sz="1600" b="1">
              <a:latin typeface="Calibri"/>
              <a:ea typeface="+mn-ea"/>
              <a:cs typeface="+mn-cs"/>
            </a:rPr>
            <a:t>年度の家庭からの</a:t>
          </a:r>
          <a:r>
            <a:rPr lang="en-US" altLang="ja-JP" sz="1600" b="1">
              <a:latin typeface="Calibri"/>
              <a:ea typeface="+mn-ea"/>
              <a:cs typeface="+mn-cs"/>
            </a:rPr>
            <a:t>CO</a:t>
          </a:r>
          <a:r>
            <a:rPr lang="en-US" altLang="ja-JP" sz="1600" b="1" baseline="-25000">
              <a:latin typeface="Calibri"/>
              <a:ea typeface="+mn-ea"/>
              <a:cs typeface="+mn-cs"/>
            </a:rPr>
            <a:t>2</a:t>
          </a:r>
          <a:r>
            <a:rPr lang="ja-JP" altLang="ja-JP" sz="1600" b="1">
              <a:latin typeface="Calibri"/>
              <a:ea typeface="+mn-ea"/>
              <a:cs typeface="+mn-cs"/>
            </a:rPr>
            <a:t>排出量</a:t>
          </a:r>
          <a:r>
            <a:rPr lang="ja-JP" altLang="en-US" sz="1600" b="1"/>
            <a:t>（用途別）</a:t>
          </a:r>
        </a:p>
      </cdr:txBody>
    </cdr:sp>
  </cdr:relSizeAnchor>
  <cdr:relSizeAnchor xmlns:cdr="http://schemas.openxmlformats.org/drawingml/2006/chartDrawing">
    <cdr:from>
      <cdr:x>0.10255</cdr:x>
      <cdr:y>0.74609</cdr:y>
    </cdr:from>
    <cdr:to>
      <cdr:x>0.95235</cdr:x>
      <cdr:y>0.98901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554935" y="4038376"/>
          <a:ext cx="4598631" cy="131484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900"/>
            <a:t>※</a:t>
          </a:r>
          <a:r>
            <a:rPr kumimoji="1" lang="ja-JP" altLang="en-US" sz="900"/>
            <a:t>　家庭からの</a:t>
          </a:r>
          <a:r>
            <a:rPr kumimoji="1" lang="en-US" altLang="ja-JP" sz="900"/>
            <a:t>CO2 </a:t>
          </a:r>
          <a:r>
            <a:rPr kumimoji="1" lang="ja-JP" altLang="en-US" sz="900"/>
            <a:t>排出量は、インベントリの家庭部門、運輸（旅客）部門の自家用乗用車</a:t>
          </a:r>
        </a:p>
        <a:p xmlns:a="http://schemas.openxmlformats.org/drawingml/2006/main">
          <a:pPr>
            <a:lnSpc>
              <a:spcPts val="1100"/>
            </a:lnSpc>
          </a:pPr>
          <a:r>
            <a:rPr kumimoji="1" lang="ja-JP" altLang="en-US" sz="900"/>
            <a:t>　　　</a:t>
          </a:r>
          <a:r>
            <a:rPr kumimoji="1" lang="en-US" altLang="ja-JP" sz="900"/>
            <a:t>(</a:t>
          </a:r>
          <a:r>
            <a:rPr kumimoji="1" lang="ja-JP" altLang="en-US" sz="900"/>
            <a:t>家計寄与分</a:t>
          </a:r>
          <a:r>
            <a:rPr kumimoji="1" lang="en-US" altLang="ja-JP" sz="900"/>
            <a:t>)</a:t>
          </a:r>
          <a:r>
            <a:rPr kumimoji="1" lang="ja-JP" altLang="en-US" sz="900"/>
            <a:t>、廃棄物（一般廃棄物）処理からの排出量及び水道からの排出量を足し</a:t>
          </a:r>
        </a:p>
        <a:p xmlns:a="http://schemas.openxmlformats.org/drawingml/2006/main">
          <a:r>
            <a:rPr kumimoji="1" lang="ja-JP" altLang="en-US" sz="900"/>
            <a:t>        合わせたものである。       </a:t>
          </a:r>
        </a:p>
        <a:p xmlns:a="http://schemas.openxmlformats.org/drawingml/2006/main">
          <a:r>
            <a:rPr kumimoji="1" lang="en-US" altLang="ja-JP" sz="900"/>
            <a:t>※</a:t>
          </a:r>
          <a:r>
            <a:rPr kumimoji="1" lang="ja-JP" altLang="en-US" sz="900"/>
            <a:t>　一般廃棄物は非バイオマス起源（プラスチック等）の焼却による</a:t>
          </a:r>
          <a:r>
            <a:rPr kumimoji="1" lang="en-US" altLang="ja-JP" sz="900"/>
            <a:t>CO2 </a:t>
          </a:r>
          <a:r>
            <a:rPr kumimoji="1" lang="ja-JP" altLang="en-US" sz="900"/>
            <a:t>及び廃棄物処理</a:t>
          </a:r>
        </a:p>
        <a:p xmlns:a="http://schemas.openxmlformats.org/drawingml/2006/main">
          <a:pPr>
            <a:lnSpc>
              <a:spcPts val="1100"/>
            </a:lnSpc>
          </a:pPr>
          <a:r>
            <a:rPr kumimoji="1" lang="ja-JP" altLang="en-US" sz="900"/>
            <a:t>　　　施設で使用するエネルギー起源</a:t>
          </a:r>
          <a:r>
            <a:rPr kumimoji="1" lang="en-US" altLang="ja-JP" sz="900"/>
            <a:t>CO2 </a:t>
          </a:r>
          <a:r>
            <a:rPr kumimoji="1" lang="ja-JP" altLang="en-US" sz="900"/>
            <a:t>のうち、生活系ごみ由来分を推計したものである。</a:t>
          </a:r>
        </a:p>
        <a:p xmlns:a="http://schemas.openxmlformats.org/drawingml/2006/main">
          <a:r>
            <a:rPr kumimoji="1" lang="en-US" altLang="ja-JP" sz="900"/>
            <a:t>※</a:t>
          </a:r>
          <a:r>
            <a:rPr kumimoji="1" lang="ja-JP" altLang="en-US" sz="900"/>
            <a:t>　日本エネルギー経済研究所　計量分析ユニット　家庭原単位マトリックスをもとに、</a:t>
          </a:r>
        </a:p>
        <a:p xmlns:a="http://schemas.openxmlformats.org/drawingml/2006/main">
          <a:r>
            <a:rPr kumimoji="1" lang="ja-JP" altLang="en-US" sz="900"/>
            <a:t>　　　国立環境研究所温室効果ガスインベントリオフィスが作成。</a:t>
          </a:r>
        </a:p>
        <a:p xmlns:a="http://schemas.openxmlformats.org/drawingml/2006/main">
          <a:endParaRPr kumimoji="1" lang="ja-JP" altLang="en-US" sz="1100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0.11875</cdr:y>
    </cdr:from>
    <cdr:to>
      <cdr:x>0.05793</cdr:x>
      <cdr:y>0.86354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 rot="16200000">
          <a:off x="-1444496" y="1974979"/>
          <a:ext cx="3327142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ja-JP" altLang="en-US" sz="1200"/>
            <a:t>家庭からの</a:t>
          </a:r>
          <a:r>
            <a:rPr lang="en-US" altLang="ja-JP" sz="1200"/>
            <a:t>CO</a:t>
          </a:r>
          <a:r>
            <a:rPr lang="en-US" altLang="ja-JP" sz="1200" baseline="-25000"/>
            <a:t>2</a:t>
          </a:r>
          <a:r>
            <a:rPr lang="en-US" altLang="ja-JP" sz="1200"/>
            <a:t> </a:t>
          </a:r>
          <a:r>
            <a:rPr lang="ja-JP" altLang="en-US" sz="1200"/>
            <a:t>排出量 （</a:t>
          </a:r>
          <a:r>
            <a:rPr lang="en-US" altLang="ja-JP" sz="1200"/>
            <a:t>kg</a:t>
          </a:r>
          <a:r>
            <a:rPr lang="en-US" altLang="ja-JP" sz="1200" baseline="0"/>
            <a:t> </a:t>
          </a:r>
          <a:r>
            <a:rPr lang="en-US" altLang="ja-JP" sz="1200"/>
            <a:t>CO</a:t>
          </a:r>
          <a:r>
            <a:rPr lang="en-US" altLang="ja-JP" sz="1200" baseline="-25000"/>
            <a:t>2 </a:t>
          </a:r>
          <a:r>
            <a:rPr lang="en-US" altLang="ja-JP" sz="1200"/>
            <a:t>/</a:t>
          </a:r>
          <a:r>
            <a:rPr lang="ja-JP" altLang="en-US" sz="1200"/>
            <a:t>人）</a:t>
          </a:r>
        </a:p>
      </cdr:txBody>
    </cdr:sp>
  </cdr:relSizeAnchor>
  <cdr:relSizeAnchor xmlns:cdr="http://schemas.openxmlformats.org/drawingml/2006/chartDrawing">
    <cdr:from>
      <cdr:x>0.44582</cdr:x>
      <cdr:y>0.90664</cdr:y>
    </cdr:from>
    <cdr:to>
      <cdr:x>0.54636</cdr:x>
      <cdr:y>0.97125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209925" y="4895850"/>
          <a:ext cx="723900" cy="348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200"/>
            <a:t>（年度）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295275</xdr:colOff>
      <xdr:row>98</xdr:row>
      <xdr:rowOff>0</xdr:rowOff>
    </xdr:from>
    <xdr:to>
      <xdr:col>35</xdr:col>
      <xdr:colOff>142875</xdr:colOff>
      <xdr:row>98</xdr:row>
      <xdr:rowOff>0</xdr:rowOff>
    </xdr:to>
    <xdr:graphicFrame macro="">
      <xdr:nvGraphicFramePr>
        <xdr:cNvPr id="82138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0.56161</cdr:x>
      <cdr:y>0.31292</cdr:y>
    </cdr:from>
    <cdr:to>
      <cdr:x>0.6127</cdr:x>
      <cdr:y>0.40189</cdr:y>
    </cdr:to>
    <cdr:sp macro="" textlink="">
      <cdr:nvSpPr>
        <cdr:cNvPr id="3758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5587" y="232680"/>
          <a:ext cx="351673" cy="65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vert="wordArtVertRtl" wrap="square" lIns="36576" tIns="0" rIns="36576" bIns="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排出量　（単位　百万トン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CO2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0.72251</cdr:x>
      <cdr:y>0.68534</cdr:y>
    </cdr:from>
    <cdr:to>
      <cdr:x>0.76545</cdr:x>
      <cdr:y>0.91048</cdr:y>
    </cdr:to>
    <cdr:sp macro="" textlink="">
      <cdr:nvSpPr>
        <cdr:cNvPr id="3758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15645" y="505819"/>
          <a:ext cx="1000187" cy="1651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0.721</cdr:x>
      <cdr:y>0.31575</cdr:y>
    </cdr:from>
    <cdr:to>
      <cdr:x>0.77396</cdr:x>
      <cdr:y>0.32271</cdr:y>
    </cdr:to>
    <cdr:sp macro="" textlink="">
      <cdr:nvSpPr>
        <cdr:cNvPr id="3758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0814" y="234754"/>
          <a:ext cx="1268668" cy="51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0.721</cdr:x>
      <cdr:y>0.35708</cdr:y>
    </cdr:from>
    <cdr:to>
      <cdr:x>0.77392</cdr:x>
      <cdr:y>0.36382</cdr:y>
    </cdr:to>
    <cdr:sp macro="" textlink="">
      <cdr:nvSpPr>
        <cdr:cNvPr id="3758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6486" y="265067"/>
          <a:ext cx="1257324" cy="4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0.721</cdr:x>
      <cdr:y>0.38079</cdr:y>
    </cdr:from>
    <cdr:to>
      <cdr:x>0.77392</cdr:x>
      <cdr:y>0.38754</cdr:y>
    </cdr:to>
    <cdr:sp macro="" textlink="">
      <cdr:nvSpPr>
        <cdr:cNvPr id="3758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6486" y="282458"/>
          <a:ext cx="1257324" cy="49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0.63954</cdr:x>
      <cdr:y>0.33402</cdr:y>
    </cdr:from>
    <cdr:to>
      <cdr:x>0.68124</cdr:x>
      <cdr:y>0.33859</cdr:y>
    </cdr:to>
    <cdr:sp macro="" textlink="">
      <cdr:nvSpPr>
        <cdr:cNvPr id="3758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9850" y="248156"/>
          <a:ext cx="979389" cy="3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476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0.63954</cdr:x>
      <cdr:y>0.36578</cdr:y>
    </cdr:from>
    <cdr:to>
      <cdr:x>0.68124</cdr:x>
      <cdr:y>0.37057</cdr:y>
    </cdr:to>
    <cdr:sp macro="" textlink="">
      <cdr:nvSpPr>
        <cdr:cNvPr id="3758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9850" y="271449"/>
          <a:ext cx="979389" cy="3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273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0.63954</cdr:x>
      <cdr:y>0.38928</cdr:y>
    </cdr:from>
    <cdr:to>
      <cdr:x>0.68124</cdr:x>
      <cdr:y>0.39406</cdr:y>
    </cdr:to>
    <cdr:sp macro="" textlink="">
      <cdr:nvSpPr>
        <cdr:cNvPr id="3758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9850" y="288680"/>
          <a:ext cx="979389" cy="3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217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0.89023</cdr:x>
      <cdr:y>0.06725</cdr:y>
    </cdr:from>
    <cdr:to>
      <cdr:x>0.90648</cdr:x>
      <cdr:y>0.06725</cdr:y>
    </cdr:to>
    <cdr:sp macro="" textlink="">
      <cdr:nvSpPr>
        <cdr:cNvPr id="37581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5452" y="244805"/>
          <a:ext cx="1574963" cy="12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452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  <a:p xmlns:a="http://schemas.openxmlformats.org/drawingml/2006/main">
          <a:pPr algn="l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（前年度比▲</a:t>
          </a:r>
          <a:r>
            <a:rPr lang="en-US" altLang="ja-JP" sz="1400" b="0" i="0" strike="noStrike">
              <a:solidFill>
                <a:srgbClr val="000000"/>
              </a:solidFill>
              <a:latin typeface="Century"/>
            </a:rPr>
            <a:t>3.8%</a:t>
          </a: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0.89023</cdr:x>
      <cdr:y>0.082</cdr:y>
    </cdr:from>
    <cdr:to>
      <cdr:x>0.90648</cdr:x>
      <cdr:y>0.082</cdr:y>
    </cdr:to>
    <cdr:sp macro="" textlink="">
      <cdr:nvSpPr>
        <cdr:cNvPr id="37581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5452" y="262195"/>
          <a:ext cx="1576854" cy="127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342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  <a:p xmlns:a="http://schemas.openxmlformats.org/drawingml/2006/main">
          <a:pPr algn="l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（前年度比▲</a:t>
          </a:r>
          <a:r>
            <a:rPr lang="en-US" altLang="ja-JP" sz="1400" b="0" i="0" strike="noStrike">
              <a:solidFill>
                <a:srgbClr val="000000"/>
              </a:solidFill>
              <a:latin typeface="Century"/>
            </a:rPr>
            <a:t>0.4%</a:t>
          </a: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0.89023</cdr:x>
      <cdr:y>0.09275</cdr:y>
    </cdr:from>
    <cdr:to>
      <cdr:x>0.90648</cdr:x>
      <cdr:y>0.09275</cdr:y>
    </cdr:to>
    <cdr:sp macro="" textlink="">
      <cdr:nvSpPr>
        <cdr:cNvPr id="37581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5452" y="274959"/>
          <a:ext cx="1576854" cy="12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267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  <a:p xmlns:a="http://schemas.openxmlformats.org/drawingml/2006/main">
          <a:pPr algn="l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（前年度比＋</a:t>
          </a:r>
          <a:r>
            <a:rPr lang="en-US" altLang="ja-JP" sz="1400" b="0" i="0" strike="noStrike">
              <a:solidFill>
                <a:srgbClr val="000000"/>
              </a:solidFill>
              <a:latin typeface="Century"/>
            </a:rPr>
            <a:t>0.8%</a:t>
          </a: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295275</xdr:colOff>
      <xdr:row>122</xdr:row>
      <xdr:rowOff>0</xdr:rowOff>
    </xdr:from>
    <xdr:to>
      <xdr:col>35</xdr:col>
      <xdr:colOff>142875</xdr:colOff>
      <xdr:row>122</xdr:row>
      <xdr:rowOff>0</xdr:rowOff>
    </xdr:to>
    <xdr:graphicFrame macro="">
      <xdr:nvGraphicFramePr>
        <xdr:cNvPr id="375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0.7029</cdr:x>
      <cdr:y>0.31292</cdr:y>
    </cdr:from>
    <cdr:to>
      <cdr:x>0.72939</cdr:x>
      <cdr:y>0.40189</cdr:y>
    </cdr:to>
    <cdr:sp macro="" textlink="">
      <cdr:nvSpPr>
        <cdr:cNvPr id="3758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5587" y="232680"/>
          <a:ext cx="351673" cy="65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vert="wordArtVertRtl" wrap="square" lIns="36576" tIns="0" rIns="36576" bIns="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排出量　（単位　百万トン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CO2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0.78556</cdr:x>
      <cdr:y>0.68534</cdr:y>
    </cdr:from>
    <cdr:to>
      <cdr:x>0.80778</cdr:x>
      <cdr:y>0.91048</cdr:y>
    </cdr:to>
    <cdr:sp macro="" textlink="">
      <cdr:nvSpPr>
        <cdr:cNvPr id="3758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15645" y="505819"/>
          <a:ext cx="1000187" cy="1651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0.78382</cdr:x>
      <cdr:y>0.31575</cdr:y>
    </cdr:from>
    <cdr:to>
      <cdr:x>0.81207</cdr:x>
      <cdr:y>0.32271</cdr:y>
    </cdr:to>
    <cdr:sp macro="" textlink="">
      <cdr:nvSpPr>
        <cdr:cNvPr id="3758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0814" y="234754"/>
          <a:ext cx="1268668" cy="51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0.78381</cdr:x>
      <cdr:y>0.35708</cdr:y>
    </cdr:from>
    <cdr:to>
      <cdr:x>0.81204</cdr:x>
      <cdr:y>0.36382</cdr:y>
    </cdr:to>
    <cdr:sp macro="" textlink="">
      <cdr:nvSpPr>
        <cdr:cNvPr id="3758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6486" y="265067"/>
          <a:ext cx="1257324" cy="4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0.78381</cdr:x>
      <cdr:y>0.38079</cdr:y>
    </cdr:from>
    <cdr:to>
      <cdr:x>0.81204</cdr:x>
      <cdr:y>0.38754</cdr:y>
    </cdr:to>
    <cdr:sp macro="" textlink="">
      <cdr:nvSpPr>
        <cdr:cNvPr id="3758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6486" y="282458"/>
          <a:ext cx="1257324" cy="49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0.74266</cdr:x>
      <cdr:y>0.33402</cdr:y>
    </cdr:from>
    <cdr:to>
      <cdr:x>0.76347</cdr:x>
      <cdr:y>0.33859</cdr:y>
    </cdr:to>
    <cdr:sp macro="" textlink="">
      <cdr:nvSpPr>
        <cdr:cNvPr id="3758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9850" y="248156"/>
          <a:ext cx="979389" cy="3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476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0.74266</cdr:x>
      <cdr:y>0.36578</cdr:y>
    </cdr:from>
    <cdr:to>
      <cdr:x>0.76347</cdr:x>
      <cdr:y>0.37057</cdr:y>
    </cdr:to>
    <cdr:sp macro="" textlink="">
      <cdr:nvSpPr>
        <cdr:cNvPr id="3758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9850" y="271449"/>
          <a:ext cx="979389" cy="3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273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0.74266</cdr:x>
      <cdr:y>0.38928</cdr:y>
    </cdr:from>
    <cdr:to>
      <cdr:x>0.76347</cdr:x>
      <cdr:y>0.39406</cdr:y>
    </cdr:to>
    <cdr:sp macro="" textlink="">
      <cdr:nvSpPr>
        <cdr:cNvPr id="3758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9850" y="288680"/>
          <a:ext cx="979389" cy="3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217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0.86907</cdr:x>
      <cdr:y>0.06725</cdr:y>
    </cdr:from>
    <cdr:to>
      <cdr:x>0.87595</cdr:x>
      <cdr:y>0.06725</cdr:y>
    </cdr:to>
    <cdr:sp macro="" textlink="">
      <cdr:nvSpPr>
        <cdr:cNvPr id="37581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5452" y="244805"/>
          <a:ext cx="1574963" cy="12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452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  <a:p xmlns:a="http://schemas.openxmlformats.org/drawingml/2006/main">
          <a:pPr algn="l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（前年度比▲</a:t>
          </a:r>
          <a:r>
            <a:rPr lang="en-US" altLang="ja-JP" sz="1400" b="0" i="0" strike="noStrike">
              <a:solidFill>
                <a:srgbClr val="000000"/>
              </a:solidFill>
              <a:latin typeface="Century"/>
            </a:rPr>
            <a:t>3.8%</a:t>
          </a: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0.86907</cdr:x>
      <cdr:y>0.082</cdr:y>
    </cdr:from>
    <cdr:to>
      <cdr:x>0.87595</cdr:x>
      <cdr:y>0.082</cdr:y>
    </cdr:to>
    <cdr:sp macro="" textlink="">
      <cdr:nvSpPr>
        <cdr:cNvPr id="37581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5452" y="262195"/>
          <a:ext cx="1576854" cy="127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342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  <a:p xmlns:a="http://schemas.openxmlformats.org/drawingml/2006/main">
          <a:pPr algn="l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（前年度比▲</a:t>
          </a:r>
          <a:r>
            <a:rPr lang="en-US" altLang="ja-JP" sz="1400" b="0" i="0" strike="noStrike">
              <a:solidFill>
                <a:srgbClr val="000000"/>
              </a:solidFill>
              <a:latin typeface="Century"/>
            </a:rPr>
            <a:t>0.4%</a:t>
          </a: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0.86907</cdr:x>
      <cdr:y>0.09275</cdr:y>
    </cdr:from>
    <cdr:to>
      <cdr:x>0.87595</cdr:x>
      <cdr:y>0.09275</cdr:y>
    </cdr:to>
    <cdr:sp macro="" textlink="">
      <cdr:nvSpPr>
        <cdr:cNvPr id="37581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5452" y="274959"/>
          <a:ext cx="1576854" cy="12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267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  <a:p xmlns:a="http://schemas.openxmlformats.org/drawingml/2006/main">
          <a:pPr algn="l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（前年度比＋</a:t>
          </a:r>
          <a:r>
            <a:rPr lang="en-US" altLang="ja-JP" sz="1400" b="0" i="0" strike="noStrike">
              <a:solidFill>
                <a:srgbClr val="000000"/>
              </a:solidFill>
              <a:latin typeface="Century"/>
            </a:rPr>
            <a:t>0.8%</a:t>
          </a: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371474</xdr:colOff>
      <xdr:row>40</xdr:row>
      <xdr:rowOff>0</xdr:rowOff>
    </xdr:from>
    <xdr:to>
      <xdr:col>71</xdr:col>
      <xdr:colOff>672352</xdr:colOff>
      <xdr:row>72</xdr:row>
      <xdr:rowOff>161925</xdr:rowOff>
    </xdr:to>
    <xdr:graphicFrame macro="">
      <xdr:nvGraphicFramePr>
        <xdr:cNvPr id="1074316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0.48446</cdr:x>
      <cdr:y>0.92604</cdr:y>
    </cdr:from>
    <cdr:to>
      <cdr:x>0.58127</cdr:x>
      <cdr:y>0.97583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3488133" y="5000624"/>
          <a:ext cx="697032" cy="268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ja-JP" altLang="en-US" sz="1200"/>
            <a:t>（年度）</a:t>
          </a:r>
        </a:p>
      </cdr:txBody>
    </cdr:sp>
  </cdr:relSizeAnchor>
  <cdr:relSizeAnchor xmlns:cdr="http://schemas.openxmlformats.org/drawingml/2006/chartDrawing">
    <cdr:from>
      <cdr:x>0.00397</cdr:x>
      <cdr:y>0.27869</cdr:y>
    </cdr:from>
    <cdr:to>
      <cdr:x>0.04882</cdr:x>
      <cdr:y>0.66675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 rot="16200000">
          <a:off x="-857723" y="2391245"/>
          <a:ext cx="2095502" cy="322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200"/>
            <a:t>CO</a:t>
          </a:r>
          <a:r>
            <a:rPr lang="en-US" altLang="ja-JP" sz="1200" baseline="-25000"/>
            <a:t>2</a:t>
          </a:r>
          <a:r>
            <a:rPr lang="ja-JP" altLang="en-US" sz="1200"/>
            <a:t>　排出量　（百万トン</a:t>
          </a:r>
          <a:r>
            <a:rPr lang="en-US" altLang="ja-JP" sz="1200"/>
            <a:t>CO</a:t>
          </a:r>
          <a:r>
            <a:rPr lang="en-US" altLang="ja-JP" sz="1200" baseline="-25000"/>
            <a:t>2</a:t>
          </a:r>
          <a:r>
            <a:rPr lang="ja-JP" altLang="en-US" sz="1200"/>
            <a:t>）</a:t>
          </a:r>
        </a:p>
      </cdr:txBody>
    </cdr:sp>
  </cdr:relSizeAnchor>
  <cdr:relSizeAnchor xmlns:cdr="http://schemas.openxmlformats.org/drawingml/2006/chartDrawing">
    <cdr:from>
      <cdr:x>0.33668</cdr:x>
      <cdr:y>0.11847</cdr:y>
    </cdr:from>
    <cdr:to>
      <cdr:x>0.53843</cdr:x>
      <cdr:y>0.17081</cdr:y>
    </cdr:to>
    <cdr:sp macro="" textlink="">
      <cdr:nvSpPr>
        <cdr:cNvPr id="11" name="テキスト ボックス 4"/>
        <cdr:cNvSpPr txBox="1"/>
      </cdr:nvSpPr>
      <cdr:spPr>
        <a:xfrm xmlns:a="http://schemas.openxmlformats.org/drawingml/2006/main">
          <a:off x="2836568" y="717461"/>
          <a:ext cx="1699809" cy="3170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accent3">
                  <a:lumMod val="75000"/>
                </a:schemeClr>
              </a:solidFill>
            </a:rPr>
            <a:t>産業部門（工場等）</a:t>
          </a:r>
        </a:p>
      </cdr:txBody>
    </cdr:sp>
  </cdr:relSizeAnchor>
  <cdr:relSizeAnchor xmlns:cdr="http://schemas.openxmlformats.org/drawingml/2006/chartDrawing">
    <cdr:from>
      <cdr:x>0.22682</cdr:x>
      <cdr:y>0.42424</cdr:y>
    </cdr:from>
    <cdr:to>
      <cdr:x>0.46717</cdr:x>
      <cdr:y>0.47684</cdr:y>
    </cdr:to>
    <cdr:sp macro="" textlink="">
      <cdr:nvSpPr>
        <cdr:cNvPr id="12" name="テキスト ボックス 4"/>
        <cdr:cNvSpPr txBox="1"/>
      </cdr:nvSpPr>
      <cdr:spPr>
        <a:xfrm xmlns:a="http://schemas.openxmlformats.org/drawingml/2006/main">
          <a:off x="1910976" y="2569298"/>
          <a:ext cx="2025020" cy="318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accent4">
                  <a:lumMod val="75000"/>
                </a:schemeClr>
              </a:solidFill>
            </a:rPr>
            <a:t>運輸部門（自動車・船舶等）　</a:t>
          </a:r>
        </a:p>
      </cdr:txBody>
    </cdr:sp>
  </cdr:relSizeAnchor>
  <cdr:relSizeAnchor xmlns:cdr="http://schemas.openxmlformats.org/drawingml/2006/chartDrawing">
    <cdr:from>
      <cdr:x>0.49887</cdr:x>
      <cdr:y>0.36253</cdr:y>
    </cdr:from>
    <cdr:to>
      <cdr:x>0.73766</cdr:x>
      <cdr:y>0.4462</cdr:y>
    </cdr:to>
    <cdr:sp macro="" textlink="">
      <cdr:nvSpPr>
        <cdr:cNvPr id="13" name="テキスト ボックス 4"/>
        <cdr:cNvSpPr txBox="1"/>
      </cdr:nvSpPr>
      <cdr:spPr>
        <a:xfrm xmlns:a="http://schemas.openxmlformats.org/drawingml/2006/main">
          <a:off x="4212834" y="2182358"/>
          <a:ext cx="2016517" cy="5036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500"/>
            </a:lnSpc>
          </a:pPr>
          <a:r>
            <a:rPr kumimoji="1" lang="ja-JP" altLang="en-US" sz="1200">
              <a:solidFill>
                <a:schemeClr val="accent5">
                  <a:lumMod val="75000"/>
                </a:schemeClr>
              </a:solidFill>
            </a:rPr>
            <a:t>業務その他部門</a:t>
          </a:r>
          <a:endParaRPr kumimoji="1" lang="en-US" altLang="ja-JP" sz="1200">
            <a:solidFill>
              <a:schemeClr val="accent5">
                <a:lumMod val="75000"/>
              </a:schemeClr>
            </a:solidFill>
          </a:endParaRPr>
        </a:p>
        <a:p xmlns:a="http://schemas.openxmlformats.org/drawingml/2006/main">
          <a:pPr algn="ctr">
            <a:lnSpc>
              <a:spcPts val="1500"/>
            </a:lnSpc>
          </a:pPr>
          <a:r>
            <a:rPr kumimoji="1" lang="ja-JP" altLang="en-US" sz="1200">
              <a:solidFill>
                <a:schemeClr val="accent5">
                  <a:lumMod val="75000"/>
                </a:schemeClr>
              </a:solidFill>
            </a:rPr>
            <a:t>（商業・サービス・事業所等）</a:t>
          </a:r>
          <a:endParaRPr kumimoji="1" lang="en-US" altLang="ja-JP" sz="1200">
            <a:solidFill>
              <a:schemeClr val="accent5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0.34301</cdr:x>
      <cdr:y>0.54861</cdr:y>
    </cdr:from>
    <cdr:to>
      <cdr:x>0.52873</cdr:x>
      <cdr:y>0.60121</cdr:y>
    </cdr:to>
    <cdr:sp macro="" textlink="">
      <cdr:nvSpPr>
        <cdr:cNvPr id="14" name="テキスト ボックス 4"/>
        <cdr:cNvSpPr txBox="1"/>
      </cdr:nvSpPr>
      <cdr:spPr>
        <a:xfrm xmlns:a="http://schemas.openxmlformats.org/drawingml/2006/main">
          <a:off x="2889889" y="3322529"/>
          <a:ext cx="1564759" cy="318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200">
              <a:solidFill>
                <a:schemeClr val="accent6">
                  <a:lumMod val="75000"/>
                </a:schemeClr>
              </a:solidFill>
            </a:rPr>
            <a:t>家庭部門</a:t>
          </a:r>
        </a:p>
      </cdr:txBody>
    </cdr:sp>
  </cdr:relSizeAnchor>
  <cdr:relSizeAnchor xmlns:cdr="http://schemas.openxmlformats.org/drawingml/2006/chartDrawing">
    <cdr:from>
      <cdr:x>0.24146</cdr:x>
      <cdr:y>0.64201</cdr:y>
    </cdr:from>
    <cdr:to>
      <cdr:x>0.51514</cdr:x>
      <cdr:y>0.69462</cdr:y>
    </cdr:to>
    <cdr:sp macro="" textlink="">
      <cdr:nvSpPr>
        <cdr:cNvPr id="15" name="テキスト ボックス 4"/>
        <cdr:cNvSpPr txBox="1"/>
      </cdr:nvSpPr>
      <cdr:spPr>
        <a:xfrm xmlns:a="http://schemas.openxmlformats.org/drawingml/2006/main">
          <a:off x="2034325" y="3888177"/>
          <a:ext cx="2305775" cy="318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200">
              <a:solidFill>
                <a:schemeClr val="accent2"/>
              </a:solidFill>
            </a:rPr>
            <a:t>エネルギー転換部門（発電所等）</a:t>
          </a:r>
        </a:p>
      </cdr:txBody>
    </cdr:sp>
  </cdr:relSizeAnchor>
  <cdr:relSizeAnchor xmlns:cdr="http://schemas.openxmlformats.org/drawingml/2006/chartDrawing">
    <cdr:from>
      <cdr:x>0.14771</cdr:x>
      <cdr:y>0.75312</cdr:y>
    </cdr:from>
    <cdr:to>
      <cdr:x>0.40364</cdr:x>
      <cdr:y>0.80573</cdr:y>
    </cdr:to>
    <cdr:sp macro="" textlink="">
      <cdr:nvSpPr>
        <cdr:cNvPr id="16" name="テキスト ボックス 1"/>
        <cdr:cNvSpPr txBox="1"/>
      </cdr:nvSpPr>
      <cdr:spPr>
        <a:xfrm xmlns:a="http://schemas.openxmlformats.org/drawingml/2006/main">
          <a:off x="1244469" y="4561088"/>
          <a:ext cx="2156240" cy="318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200">
              <a:solidFill>
                <a:schemeClr val="accent1">
                  <a:lumMod val="50000"/>
                </a:schemeClr>
              </a:solidFill>
            </a:rPr>
            <a:t>廃棄物分野</a:t>
          </a:r>
        </a:p>
      </cdr:txBody>
    </cdr:sp>
  </cdr:relSizeAnchor>
  <cdr:relSizeAnchor xmlns:cdr="http://schemas.openxmlformats.org/drawingml/2006/chartDrawing">
    <cdr:from>
      <cdr:x>0.2301</cdr:x>
      <cdr:y>0.711</cdr:y>
    </cdr:from>
    <cdr:to>
      <cdr:x>0.50365</cdr:x>
      <cdr:y>0.7636</cdr:y>
    </cdr:to>
    <cdr:sp macro="" textlink="">
      <cdr:nvSpPr>
        <cdr:cNvPr id="17" name="テキスト ボックス 1"/>
        <cdr:cNvSpPr txBox="1"/>
      </cdr:nvSpPr>
      <cdr:spPr>
        <a:xfrm xmlns:a="http://schemas.openxmlformats.org/drawingml/2006/main">
          <a:off x="1943120" y="4280105"/>
          <a:ext cx="2310062" cy="3166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200">
              <a:solidFill>
                <a:schemeClr val="bg2">
                  <a:lumMod val="25000"/>
                </a:schemeClr>
              </a:solidFill>
            </a:rPr>
            <a:t>工業プロセスおよび製品の使用</a:t>
          </a:r>
        </a:p>
      </cdr:txBody>
    </cdr:sp>
  </cdr:relSizeAnchor>
  <cdr:relSizeAnchor xmlns:cdr="http://schemas.openxmlformats.org/drawingml/2006/chartDrawing">
    <cdr:from>
      <cdr:x>0.77081</cdr:x>
      <cdr:y>0.66789</cdr:y>
    </cdr:from>
    <cdr:to>
      <cdr:x>0.91657</cdr:x>
      <cdr:y>0.71647</cdr:y>
    </cdr:to>
    <cdr:sp macro="" textlink="">
      <cdr:nvSpPr>
        <cdr:cNvPr id="19" name="テキスト ボックス 1"/>
        <cdr:cNvSpPr txBox="1"/>
      </cdr:nvSpPr>
      <cdr:spPr>
        <a:xfrm xmlns:a="http://schemas.openxmlformats.org/drawingml/2006/main">
          <a:off x="6509300" y="4020564"/>
          <a:ext cx="1230914" cy="29245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-9.6%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0.77214</cdr:x>
      <cdr:y>0.22487</cdr:y>
    </cdr:from>
    <cdr:to>
      <cdr:x>0.91824</cdr:x>
      <cdr:y>0.27316</cdr:y>
    </cdr:to>
    <cdr:sp macro="" textlink="">
      <cdr:nvSpPr>
        <cdr:cNvPr id="20" name="テキスト ボックス 1"/>
        <cdr:cNvSpPr txBox="1"/>
      </cdr:nvSpPr>
      <cdr:spPr>
        <a:xfrm xmlns:a="http://schemas.openxmlformats.org/drawingml/2006/main">
          <a:off x="6505389" y="1361888"/>
          <a:ext cx="1230914" cy="29245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-6.8%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0.78012</cdr:x>
      <cdr:y>0.50022</cdr:y>
    </cdr:from>
    <cdr:to>
      <cdr:x>0.92588</cdr:x>
      <cdr:y>0.5488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6587921" y="3011224"/>
          <a:ext cx="1230914" cy="29245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-9.5%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0.77879</cdr:x>
      <cdr:y>0.5433</cdr:y>
    </cdr:from>
    <cdr:to>
      <cdr:x>0.92804</cdr:x>
      <cdr:y>0.59188</cdr:y>
    </cdr:to>
    <cdr:sp macro="" textlink="">
      <cdr:nvSpPr>
        <cdr:cNvPr id="22" name="テキスト ボックス 1"/>
        <cdr:cNvSpPr txBox="1"/>
      </cdr:nvSpPr>
      <cdr:spPr>
        <a:xfrm xmlns:a="http://schemas.openxmlformats.org/drawingml/2006/main">
          <a:off x="6576689" y="3270557"/>
          <a:ext cx="1260410" cy="29245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+6.6%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0.77879</cdr:x>
      <cdr:y>0.41961</cdr:y>
    </cdr:from>
    <cdr:to>
      <cdr:x>0.92804</cdr:x>
      <cdr:y>0.46819</cdr:y>
    </cdr:to>
    <cdr:sp macro="" textlink="">
      <cdr:nvSpPr>
        <cdr:cNvPr id="23" name="テキスト ボックス 1"/>
        <cdr:cNvSpPr txBox="1"/>
      </cdr:nvSpPr>
      <cdr:spPr>
        <a:xfrm xmlns:a="http://schemas.openxmlformats.org/drawingml/2006/main">
          <a:off x="6576689" y="2525968"/>
          <a:ext cx="1260410" cy="29245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+9.2%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0.76682</cdr:x>
      <cdr:y>0.74101</cdr:y>
    </cdr:from>
    <cdr:to>
      <cdr:x>0.92559</cdr:x>
      <cdr:y>0.788</cdr:y>
    </cdr:to>
    <cdr:sp macro="" textlink="">
      <cdr:nvSpPr>
        <cdr:cNvPr id="24" name="テキスト ボックス 1"/>
        <cdr:cNvSpPr txBox="1"/>
      </cdr:nvSpPr>
      <cdr:spPr>
        <a:xfrm xmlns:a="http://schemas.openxmlformats.org/drawingml/2006/main">
          <a:off x="6460564" y="4487701"/>
          <a:ext cx="1337699" cy="28458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-14.5%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0.76682</cdr:x>
      <cdr:y>0.78158</cdr:y>
    </cdr:from>
    <cdr:to>
      <cdr:x>0.92559</cdr:x>
      <cdr:y>0.82857</cdr:y>
    </cdr:to>
    <cdr:sp macro="" textlink="">
      <cdr:nvSpPr>
        <cdr:cNvPr id="26" name="テキスト ボックス 1"/>
        <cdr:cNvSpPr txBox="1"/>
      </cdr:nvSpPr>
      <cdr:spPr>
        <a:xfrm xmlns:a="http://schemas.openxmlformats.org/drawingml/2006/main">
          <a:off x="6460564" y="4733430"/>
          <a:ext cx="1337699" cy="28458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-8.8%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0.77164</cdr:x>
      <cdr:y>0.08795</cdr:y>
    </cdr:from>
    <cdr:to>
      <cdr:x>0.94894</cdr:x>
      <cdr:y>0.16101</cdr:y>
    </cdr:to>
    <cdr:sp macro="" textlink="">
      <cdr:nvSpPr>
        <cdr:cNvPr id="27" name="テキスト ボックス 1"/>
        <cdr:cNvSpPr txBox="1"/>
      </cdr:nvSpPr>
      <cdr:spPr>
        <a:xfrm xmlns:a="http://schemas.openxmlformats.org/drawingml/2006/main">
          <a:off x="6501218" y="532653"/>
          <a:ext cx="1493742" cy="44242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050">
              <a:solidFill>
                <a:schemeClr val="bg2">
                  <a:lumMod val="10000"/>
                </a:schemeClr>
              </a:solidFill>
            </a:rPr>
            <a:t>（</a:t>
          </a:r>
          <a:r>
            <a:rPr kumimoji="1" lang="en-US" altLang="ja-JP" sz="1050" baseline="0">
              <a:solidFill>
                <a:schemeClr val="bg2">
                  <a:lumMod val="10000"/>
                </a:schemeClr>
              </a:solidFill>
            </a:rPr>
            <a:t> </a:t>
          </a:r>
          <a:r>
            <a:rPr kumimoji="1" lang="ja-JP" altLang="en-US" sz="1050" baseline="0">
              <a:solidFill>
                <a:schemeClr val="bg2">
                  <a:lumMod val="10000"/>
                </a:schemeClr>
              </a:solidFill>
            </a:rPr>
            <a:t>　</a:t>
          </a:r>
          <a:r>
            <a:rPr kumimoji="1" lang="ja-JP" altLang="en-US" sz="1050">
              <a:solidFill>
                <a:schemeClr val="bg2">
                  <a:lumMod val="10000"/>
                </a:schemeClr>
              </a:solidFill>
            </a:rPr>
            <a:t>）内は</a:t>
          </a:r>
          <a:r>
            <a:rPr kumimoji="1" lang="en-US" altLang="ja-JP" sz="1050">
              <a:solidFill>
                <a:schemeClr val="bg2">
                  <a:lumMod val="10000"/>
                </a:schemeClr>
              </a:solidFill>
            </a:rPr>
            <a:t>2005</a:t>
          </a:r>
          <a:r>
            <a:rPr kumimoji="1" lang="ja-JP" altLang="en-US" sz="1050">
              <a:solidFill>
                <a:schemeClr val="bg2">
                  <a:lumMod val="10000"/>
                </a:schemeClr>
              </a:solidFill>
            </a:rPr>
            <a:t>年度から</a:t>
          </a:r>
          <a:endParaRPr kumimoji="1" lang="en-US" altLang="ja-JP" sz="1050">
            <a:solidFill>
              <a:schemeClr val="bg2">
                <a:lumMod val="10000"/>
              </a:schemeClr>
            </a:solidFill>
          </a:endParaRPr>
        </a:p>
        <a:p xmlns:a="http://schemas.openxmlformats.org/drawingml/2006/main">
          <a:r>
            <a:rPr kumimoji="1" lang="ja-JP" altLang="en-US" sz="1050">
              <a:solidFill>
                <a:schemeClr val="bg2">
                  <a:lumMod val="10000"/>
                </a:schemeClr>
              </a:solidFill>
            </a:rPr>
            <a:t>　</a:t>
          </a:r>
          <a:r>
            <a:rPr kumimoji="1" lang="en-US" altLang="ja-JP" sz="1050">
              <a:solidFill>
                <a:schemeClr val="bg2">
                  <a:lumMod val="10000"/>
                </a:schemeClr>
              </a:solidFill>
            </a:rPr>
            <a:t>2014</a:t>
          </a:r>
          <a:r>
            <a:rPr kumimoji="1" lang="ja-JP" altLang="en-US" sz="1050">
              <a:solidFill>
                <a:schemeClr val="bg2">
                  <a:lumMod val="10000"/>
                </a:schemeClr>
              </a:solidFill>
            </a:rPr>
            <a:t>年度の増減割合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123825</xdr:colOff>
      <xdr:row>36</xdr:row>
      <xdr:rowOff>114300</xdr:rowOff>
    </xdr:from>
    <xdr:to>
      <xdr:col>34</xdr:col>
      <xdr:colOff>38100</xdr:colOff>
      <xdr:row>68</xdr:row>
      <xdr:rowOff>28575</xdr:rowOff>
    </xdr:to>
    <xdr:graphicFrame macro="">
      <xdr:nvGraphicFramePr>
        <xdr:cNvPr id="1450317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9525</xdr:colOff>
      <xdr:row>36</xdr:row>
      <xdr:rowOff>104775</xdr:rowOff>
    </xdr:from>
    <xdr:to>
      <xdr:col>45</xdr:col>
      <xdr:colOff>0</xdr:colOff>
      <xdr:row>68</xdr:row>
      <xdr:rowOff>19050</xdr:rowOff>
    </xdr:to>
    <xdr:graphicFrame macro="">
      <xdr:nvGraphicFramePr>
        <xdr:cNvPr id="1450317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imotohd\ccmpg\JNGI2004\Inv(030825submission%20to%20UNFCCC)\CRF-1996-v01-JPN-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  <row r="6">
          <cell r="C6">
            <v>1996</v>
          </cell>
        </row>
        <row r="30">
          <cell r="C30">
            <v>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-gio.nies.go.jp/aboutghg/nir/nir-j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9"/>
  <sheetViews>
    <sheetView tabSelected="1" zoomScaleNormal="100" zoomScaleSheetLayoutView="100" workbookViewId="0">
      <selection activeCell="G17" sqref="G17"/>
    </sheetView>
  </sheetViews>
  <sheetFormatPr defaultRowHeight="15"/>
  <cols>
    <col min="1" max="1" width="2.875" style="347" customWidth="1"/>
    <col min="2" max="2" width="42.75" style="347" bestFit="1" customWidth="1"/>
    <col min="3" max="3" width="65.75" style="347" customWidth="1"/>
    <col min="4" max="16384" width="9" style="347"/>
  </cols>
  <sheetData>
    <row r="2" spans="1:3" ht="20.25">
      <c r="B2" s="348" t="s">
        <v>555</v>
      </c>
    </row>
    <row r="3" spans="1:3">
      <c r="C3" s="1104">
        <v>42475</v>
      </c>
    </row>
    <row r="4" spans="1:3">
      <c r="C4" s="349" t="s">
        <v>107</v>
      </c>
    </row>
    <row r="5" spans="1:3">
      <c r="C5" s="350" t="s">
        <v>101</v>
      </c>
    </row>
    <row r="6" spans="1:3">
      <c r="C6" s="350"/>
    </row>
    <row r="7" spans="1:3" ht="18" customHeight="1">
      <c r="B7" s="351" t="s">
        <v>108</v>
      </c>
      <c r="C7" s="351" t="s">
        <v>109</v>
      </c>
    </row>
    <row r="8" spans="1:3" ht="18" customHeight="1">
      <c r="B8" s="352" t="s">
        <v>35</v>
      </c>
      <c r="C8" s="353" t="s">
        <v>110</v>
      </c>
    </row>
    <row r="9" spans="1:3" ht="18" customHeight="1">
      <c r="B9" s="591" t="s">
        <v>284</v>
      </c>
      <c r="C9" s="356" t="s">
        <v>257</v>
      </c>
    </row>
    <row r="10" spans="1:3" ht="18" customHeight="1">
      <c r="B10" s="591" t="s">
        <v>18</v>
      </c>
      <c r="C10" s="353" t="s">
        <v>250</v>
      </c>
    </row>
    <row r="11" spans="1:3" ht="18" customHeight="1">
      <c r="B11" s="591" t="s">
        <v>36</v>
      </c>
      <c r="C11" s="353" t="s">
        <v>459</v>
      </c>
    </row>
    <row r="12" spans="1:3" ht="18" customHeight="1">
      <c r="B12" s="591" t="s">
        <v>37</v>
      </c>
      <c r="C12" s="353" t="s">
        <v>460</v>
      </c>
    </row>
    <row r="13" spans="1:3" ht="18" customHeight="1">
      <c r="B13" s="591" t="s">
        <v>38</v>
      </c>
      <c r="C13" s="353" t="s">
        <v>461</v>
      </c>
    </row>
    <row r="14" spans="1:3" ht="18" customHeight="1">
      <c r="B14" s="591" t="s">
        <v>39</v>
      </c>
      <c r="C14" s="352" t="s">
        <v>248</v>
      </c>
    </row>
    <row r="15" spans="1:3" ht="18" customHeight="1">
      <c r="B15" s="591" t="s">
        <v>55</v>
      </c>
      <c r="C15" s="352" t="s">
        <v>249</v>
      </c>
    </row>
    <row r="16" spans="1:3" ht="18" customHeight="1">
      <c r="A16" s="599"/>
      <c r="B16" s="591" t="s">
        <v>375</v>
      </c>
      <c r="C16" s="353" t="s">
        <v>251</v>
      </c>
    </row>
    <row r="17" spans="2:3" ht="18" customHeight="1">
      <c r="B17" s="591" t="s">
        <v>440</v>
      </c>
      <c r="C17" s="352" t="s">
        <v>441</v>
      </c>
    </row>
    <row r="18" spans="2:3" ht="18" customHeight="1">
      <c r="B18" s="591" t="s">
        <v>439</v>
      </c>
      <c r="C18" s="352" t="s">
        <v>438</v>
      </c>
    </row>
    <row r="19" spans="2:3" ht="18" customHeight="1">
      <c r="B19" s="591" t="s">
        <v>571</v>
      </c>
      <c r="C19" s="352" t="s">
        <v>568</v>
      </c>
    </row>
    <row r="20" spans="2:3" ht="18" customHeight="1">
      <c r="B20" s="591" t="s">
        <v>19</v>
      </c>
      <c r="C20" s="353" t="s">
        <v>252</v>
      </c>
    </row>
    <row r="21" spans="2:3" ht="18" customHeight="1">
      <c r="B21" s="591" t="s">
        <v>20</v>
      </c>
      <c r="C21" s="353" t="s">
        <v>253</v>
      </c>
    </row>
    <row r="22" spans="2:3" ht="18" customHeight="1">
      <c r="B22" s="591" t="s">
        <v>21</v>
      </c>
      <c r="C22" s="353" t="s">
        <v>254</v>
      </c>
    </row>
    <row r="23" spans="2:3" ht="18" customHeight="1">
      <c r="B23" s="591" t="s">
        <v>22</v>
      </c>
      <c r="C23" s="353" t="s">
        <v>255</v>
      </c>
    </row>
    <row r="24" spans="2:3" ht="18" customHeight="1">
      <c r="B24" s="591" t="s">
        <v>23</v>
      </c>
      <c r="C24" s="353" t="s">
        <v>513</v>
      </c>
    </row>
    <row r="25" spans="2:3" ht="18" customHeight="1">
      <c r="B25" s="591" t="s">
        <v>285</v>
      </c>
      <c r="C25" s="352" t="s">
        <v>115</v>
      </c>
    </row>
    <row r="26" spans="2:3" ht="18" customHeight="1">
      <c r="B26" s="591" t="s">
        <v>286</v>
      </c>
      <c r="C26" s="352" t="s">
        <v>116</v>
      </c>
    </row>
    <row r="27" spans="2:3" ht="18" customHeight="1">
      <c r="B27" s="591" t="s">
        <v>500</v>
      </c>
      <c r="C27" s="1012" t="s">
        <v>499</v>
      </c>
    </row>
    <row r="28" spans="2:3" ht="18" customHeight="1">
      <c r="B28" s="591" t="s">
        <v>507</v>
      </c>
      <c r="C28" s="353" t="s">
        <v>442</v>
      </c>
    </row>
    <row r="29" spans="2:3" ht="31.5">
      <c r="B29" s="592" t="s">
        <v>506</v>
      </c>
      <c r="C29" s="354" t="s">
        <v>268</v>
      </c>
    </row>
  </sheetData>
  <phoneticPr fontId="9"/>
  <hyperlinks>
    <hyperlink ref="C5" r:id="rId1"/>
    <hyperlink ref="B9" location="'0.1 計量単位'!A1" display="0.1 計量単位"/>
    <hyperlink ref="B10" location="'1.Total'!A1" display="1.Total"/>
    <hyperlink ref="B11" location="'2.CO2-Sector'!A1" display="2.CO2-Sector"/>
    <hyperlink ref="B12" location="'3.Allocated_CO2-Sector'!A1" display="3.Allocated_CO2-Sector"/>
    <hyperlink ref="B13" location="'4.Allocated_CO2-Sector (detail)'!A1" display="4.Allocated_CO2-Sector (detail)"/>
    <hyperlink ref="B14" location="'5.CO2-capita'!A1" display="5.CO2-capita"/>
    <hyperlink ref="B15" location="'6.CO2-GDP'!A1" display="6.CO2-GDP"/>
    <hyperlink ref="B16" location="'7.CO2-fuel'!A1" display="7.CO2-fuel"/>
    <hyperlink ref="B17" location="'8.CO2-Share-1990'!A1" display="8.CO2-Share-1990"/>
    <hyperlink ref="B19" location="'10.CO2-Share-2014'!A1" display="10.CO2-Share-2014"/>
    <hyperlink ref="B28" location="'【参考】19.CO2-bunker'!A1" display="【参考】19.CO2-bunker"/>
    <hyperlink ref="B20" location="'11.CH4'!A1" display="11.CH4"/>
    <hyperlink ref="B21" location="'12.CH4_detail'!A1" display="12.CH4_detail"/>
    <hyperlink ref="B22" location="'13.N2O'!A1" display="13.N2O"/>
    <hyperlink ref="B23" location="'14.N2O_detail'!A1" display="14.N2O_detail"/>
    <hyperlink ref="B24" location="'15.F-gas'!A1" display="15.F-gas"/>
    <hyperlink ref="B25" location="'16.家庭におけるCO2排出量（世帯あたり）'!A1" display="16.家庭におけるCO2排出量（世帯あたり）"/>
    <hyperlink ref="B26" location="'17.家庭におけるCO2排出量（一人あたり）'!A1" display="17.家庭におけるCO2排出量（一人あたり）"/>
    <hyperlink ref="B27" location="'18.KP-LULUCF'!A1" display="18.KP-LULUCF"/>
    <hyperlink ref="B29" location="'【参考】20.CRF-CO2'!A1" display="【参考】20.CRF-CO2"/>
    <hyperlink ref="B18" location="'9.CO2-Share-2005'!A1" display="9.CO2-Share-2005"/>
  </hyperlinks>
  <pageMargins left="0.78740157480314965" right="0.78740157480314965" top="0.98425196850393704" bottom="0.98425196850393704" header="0.51181102362204722" footer="0.51181102362204722"/>
  <pageSetup paperSize="9" scale="98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Normal="100" workbookViewId="0">
      <selection activeCell="B10" sqref="B10"/>
    </sheetView>
  </sheetViews>
  <sheetFormatPr defaultRowHeight="15.75"/>
  <cols>
    <col min="1" max="1" width="1.625" style="182" customWidth="1"/>
    <col min="2" max="2" width="19.875" style="182" customWidth="1"/>
    <col min="3" max="4" width="15.25" style="182" customWidth="1"/>
    <col min="5" max="5" width="9.625" style="183" customWidth="1"/>
    <col min="6" max="6" width="9.625" style="182" customWidth="1"/>
    <col min="7" max="16384" width="9" style="182"/>
  </cols>
  <sheetData>
    <row r="1" spans="1:9" s="379" customFormat="1" ht="24" customHeight="1">
      <c r="A1" s="358" t="s">
        <v>374</v>
      </c>
    </row>
    <row r="2" spans="1:9" ht="12.75">
      <c r="E2" s="182"/>
    </row>
    <row r="3" spans="1:9" ht="13.5" thickBot="1">
      <c r="D3" s="575"/>
      <c r="E3" s="182"/>
    </row>
    <row r="4" spans="1:9" s="12" customFormat="1" ht="43.5">
      <c r="B4" s="650"/>
      <c r="C4" s="378" t="s">
        <v>462</v>
      </c>
      <c r="D4" s="376" t="s">
        <v>463</v>
      </c>
      <c r="E4" s="949" t="s">
        <v>464</v>
      </c>
      <c r="F4" s="950" t="s">
        <v>465</v>
      </c>
    </row>
    <row r="5" spans="1:9" s="1" customFormat="1" ht="15" customHeight="1">
      <c r="B5" s="651" t="s">
        <v>194</v>
      </c>
      <c r="C5" s="380">
        <f>'2.CO2-Sector'!AA77*1000</f>
        <v>334536.01790551911</v>
      </c>
      <c r="D5" s="381">
        <f>'3.Allocated_CO2-Sector'!AA77*1000</f>
        <v>91103.403831120668</v>
      </c>
      <c r="E5" s="382">
        <f t="shared" ref="E5:E13" si="0">C5/C$13</f>
        <v>0.28939261613662948</v>
      </c>
      <c r="F5" s="383">
        <f>D5/D$13</f>
        <v>7.8809607822515074E-2</v>
      </c>
    </row>
    <row r="6" spans="1:9" s="1" customFormat="1" ht="15" customHeight="1">
      <c r="B6" s="651" t="s">
        <v>195</v>
      </c>
      <c r="C6" s="380">
        <f>'2.CO2-Sector'!AA78*1000</f>
        <v>393930.60643059947</v>
      </c>
      <c r="D6" s="381">
        <f>'3.Allocated_CO2-Sector'!AA78*1000</f>
        <v>501893.03905101283</v>
      </c>
      <c r="E6" s="382">
        <f t="shared" si="0"/>
        <v>0.34077230154463251</v>
      </c>
      <c r="F6" s="383">
        <f t="shared" ref="F6:F13" si="1">D6/D$13</f>
        <v>0.43416592479664334</v>
      </c>
    </row>
    <row r="7" spans="1:9" s="1" customFormat="1" ht="15" customHeight="1">
      <c r="B7" s="651" t="s">
        <v>196</v>
      </c>
      <c r="C7" s="380">
        <f>'2.CO2-Sector'!AA79*1000</f>
        <v>199825.62056360435</v>
      </c>
      <c r="D7" s="381">
        <f>'3.Allocated_CO2-Sector'!AA79*1000</f>
        <v>206236.7676406847</v>
      </c>
      <c r="E7" s="382">
        <f t="shared" si="0"/>
        <v>0.1728604873940926</v>
      </c>
      <c r="F7" s="383">
        <f t="shared" si="1"/>
        <v>0.17840649298323363</v>
      </c>
      <c r="H7" s="384"/>
      <c r="I7" s="385"/>
    </row>
    <row r="8" spans="1:9" s="1" customFormat="1" ht="15" customHeight="1">
      <c r="B8" s="651" t="s">
        <v>202</v>
      </c>
      <c r="C8" s="380">
        <f>'2.CO2-Sector'!AA80*1000</f>
        <v>80185.5174187886</v>
      </c>
      <c r="D8" s="381">
        <f>'3.Allocated_CO2-Sector'!AA80*1000</f>
        <v>136997.6824407239</v>
      </c>
      <c r="E8" s="382">
        <f t="shared" si="0"/>
        <v>6.9365017277888963E-2</v>
      </c>
      <c r="F8" s="383">
        <f t="shared" si="1"/>
        <v>0.1185107599904931</v>
      </c>
      <c r="H8" s="385"/>
      <c r="I8" s="385"/>
    </row>
    <row r="9" spans="1:9" s="1" customFormat="1" ht="15" customHeight="1">
      <c r="B9" s="651" t="s">
        <v>203</v>
      </c>
      <c r="C9" s="380">
        <f>'2.CO2-Sector'!AA81*1000</f>
        <v>58366.144410396344</v>
      </c>
      <c r="D9" s="381">
        <f>'3.Allocated_CO2-Sector'!AA81*1000</f>
        <v>130613.01376536566</v>
      </c>
      <c r="E9" s="382">
        <f t="shared" si="0"/>
        <v>5.0490022959211685E-2</v>
      </c>
      <c r="F9" s="383">
        <f t="shared" si="1"/>
        <v>0.11298765971956998</v>
      </c>
      <c r="H9" s="385"/>
      <c r="I9" s="385"/>
    </row>
    <row r="10" spans="1:9" s="1" customFormat="1" ht="15" customHeight="1">
      <c r="B10" s="651" t="s">
        <v>140</v>
      </c>
      <c r="C10" s="380">
        <f>'2.CO2-Sector'!AA82*1000</f>
        <v>63984.058309569838</v>
      </c>
      <c r="D10" s="381">
        <f>'3.Allocated_CO2-Sector'!AA82*1000</f>
        <v>63984.058309569838</v>
      </c>
      <c r="E10" s="382">
        <f t="shared" si="0"/>
        <v>5.5349836891029659E-2</v>
      </c>
      <c r="F10" s="383">
        <f t="shared" si="1"/>
        <v>5.5349836891029659E-2</v>
      </c>
      <c r="H10" s="384"/>
      <c r="I10" s="384"/>
    </row>
    <row r="11" spans="1:9" s="1" customFormat="1" ht="15" customHeight="1">
      <c r="B11" s="651" t="s">
        <v>160</v>
      </c>
      <c r="C11" s="380">
        <f>'2.CO2-Sector'!AA83*1000</f>
        <v>23975.835290705367</v>
      </c>
      <c r="D11" s="381">
        <f>'3.Allocated_CO2-Sector'!AA83*1000</f>
        <v>23975.835290705367</v>
      </c>
      <c r="E11" s="382">
        <f t="shared" si="0"/>
        <v>2.0740456415660836E-2</v>
      </c>
      <c r="F11" s="383">
        <f t="shared" si="1"/>
        <v>2.0740456415660836E-2</v>
      </c>
      <c r="H11" s="385"/>
      <c r="I11" s="385"/>
    </row>
    <row r="12" spans="1:9" s="1" customFormat="1" ht="15" customHeight="1" thickBot="1">
      <c r="B12" s="783" t="s">
        <v>372</v>
      </c>
      <c r="C12" s="655">
        <f>'2.CO2-Sector'!AA84*1000</f>
        <v>1189.8195894962346</v>
      </c>
      <c r="D12" s="656">
        <f>'3.Allocated_CO2-Sector'!AA84*1000</f>
        <v>1189.8195894962346</v>
      </c>
      <c r="E12" s="781">
        <f t="shared" si="0"/>
        <v>1.0292613808542774E-3</v>
      </c>
      <c r="F12" s="782">
        <f t="shared" si="1"/>
        <v>1.0292613808542774E-3</v>
      </c>
    </row>
    <row r="13" spans="1:9" thickTop="1" thickBot="1">
      <c r="B13" s="652" t="s">
        <v>95</v>
      </c>
      <c r="C13" s="653">
        <f>'2.CO2-Sector'!AA85*1000</f>
        <v>1155993.6199186794</v>
      </c>
      <c r="D13" s="654">
        <f>'3.Allocated_CO2-Sector'!AA85*1000</f>
        <v>1155993.6199186794</v>
      </c>
      <c r="E13" s="657">
        <f t="shared" si="0"/>
        <v>1</v>
      </c>
      <c r="F13" s="658">
        <f t="shared" si="1"/>
        <v>1</v>
      </c>
    </row>
    <row r="14" spans="1:9" ht="14.25">
      <c r="B14" s="162"/>
      <c r="C14" s="176"/>
      <c r="D14" s="176"/>
      <c r="E14" s="162"/>
      <c r="F14" s="162"/>
    </row>
    <row r="15" spans="1:9" ht="14.25">
      <c r="B15" s="162"/>
      <c r="C15" s="176"/>
      <c r="D15" s="176"/>
      <c r="E15" s="162"/>
      <c r="F15" s="162"/>
    </row>
    <row r="16" spans="1:9" ht="14.25">
      <c r="B16" s="162"/>
      <c r="C16" s="176"/>
      <c r="D16" s="176"/>
      <c r="E16" s="1088"/>
      <c r="F16" s="1088"/>
    </row>
    <row r="17" spans="2:6" ht="15">
      <c r="B17" s="404"/>
      <c r="C17" s="405"/>
      <c r="D17" s="405"/>
      <c r="E17" s="375"/>
      <c r="F17" s="375"/>
    </row>
    <row r="18" spans="2:6" ht="15">
      <c r="B18" s="377" t="s">
        <v>466</v>
      </c>
      <c r="C18" s="373"/>
      <c r="D18" s="372"/>
      <c r="E18" s="372"/>
      <c r="F18" s="372"/>
    </row>
    <row r="19" spans="2:6" ht="15">
      <c r="B19" s="377" t="s">
        <v>288</v>
      </c>
      <c r="C19" s="374"/>
      <c r="D19" s="372"/>
      <c r="E19" s="372"/>
      <c r="F19" s="372"/>
    </row>
    <row r="20" spans="2:6" ht="15">
      <c r="B20" s="377" t="s">
        <v>12</v>
      </c>
      <c r="C20" s="373"/>
      <c r="D20" s="372"/>
      <c r="E20" s="372"/>
      <c r="F20" s="372"/>
    </row>
  </sheetData>
  <phoneticPr fontId="9"/>
  <pageMargins left="0.78740157480314965" right="0.78740157480314965" top="0.98425196850393704" bottom="0.98425196850393704" header="0.51181102362204722" footer="0.51181102362204722"/>
  <pageSetup paperSize="9" scale="9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Normal="100" workbookViewId="0">
      <selection activeCell="B10" sqref="B10"/>
    </sheetView>
  </sheetViews>
  <sheetFormatPr defaultRowHeight="15.75"/>
  <cols>
    <col min="1" max="1" width="1.625" style="182" customWidth="1"/>
    <col min="2" max="2" width="19.875" style="182" customWidth="1"/>
    <col min="3" max="4" width="15.25" style="182" customWidth="1"/>
    <col min="5" max="5" width="9.625" style="183" customWidth="1"/>
    <col min="6" max="6" width="9.625" style="182" customWidth="1"/>
    <col min="7" max="16384" width="9" style="182"/>
  </cols>
  <sheetData>
    <row r="1" spans="1:9" s="379" customFormat="1" ht="24" customHeight="1">
      <c r="A1" s="358" t="s">
        <v>371</v>
      </c>
    </row>
    <row r="2" spans="1:9" ht="12.75">
      <c r="E2" s="182"/>
    </row>
    <row r="3" spans="1:9" ht="13.5" thickBot="1">
      <c r="D3" s="575"/>
      <c r="E3" s="182"/>
    </row>
    <row r="4" spans="1:9" s="12" customFormat="1" ht="43.5">
      <c r="B4" s="650"/>
      <c r="C4" s="378" t="s">
        <v>462</v>
      </c>
      <c r="D4" s="376" t="s">
        <v>463</v>
      </c>
      <c r="E4" s="949" t="s">
        <v>464</v>
      </c>
      <c r="F4" s="950" t="s">
        <v>465</v>
      </c>
    </row>
    <row r="5" spans="1:9" s="1" customFormat="1" ht="15" customHeight="1">
      <c r="B5" s="651" t="s">
        <v>194</v>
      </c>
      <c r="C5" s="380">
        <f>'2.CO2-Sector'!AP77*1000</f>
        <v>418468.59248854662</v>
      </c>
      <c r="D5" s="381">
        <f>'3.Allocated_CO2-Sector'!AP77*1000</f>
        <v>103660.58877358444</v>
      </c>
      <c r="E5" s="382">
        <f t="shared" ref="E5:E13" si="0">C5/C$13</f>
        <v>0.32043506553098278</v>
      </c>
      <c r="F5" s="383">
        <f t="shared" ref="F5:F13" si="1">D5/D$13</f>
        <v>7.9376297655009573E-2</v>
      </c>
    </row>
    <row r="6" spans="1:9" s="1" customFormat="1" ht="15" customHeight="1">
      <c r="B6" s="651" t="s">
        <v>195</v>
      </c>
      <c r="C6" s="380">
        <f>'2.CO2-Sector'!AP78*1000</f>
        <v>389602.76510177669</v>
      </c>
      <c r="D6" s="381">
        <f>'3.Allocated_CO2-Sector'!AP78*1000</f>
        <v>456904.62841954944</v>
      </c>
      <c r="E6" s="382">
        <f t="shared" si="0"/>
        <v>0.29833155894455043</v>
      </c>
      <c r="F6" s="383">
        <f t="shared" si="1"/>
        <v>0.34986679329592646</v>
      </c>
    </row>
    <row r="7" spans="1:9" s="1" customFormat="1" ht="15" customHeight="1">
      <c r="B7" s="651" t="s">
        <v>196</v>
      </c>
      <c r="C7" s="380">
        <f>'2.CO2-Sector'!AP79*1000</f>
        <v>232272.79150001751</v>
      </c>
      <c r="D7" s="381">
        <f>'3.Allocated_CO2-Sector'!AP79*1000</f>
        <v>239694.57441870784</v>
      </c>
      <c r="E7" s="382">
        <f t="shared" si="0"/>
        <v>0.17785886085921607</v>
      </c>
      <c r="F7" s="383">
        <f t="shared" si="1"/>
        <v>0.18354196238366879</v>
      </c>
      <c r="H7" s="384"/>
      <c r="I7" s="385"/>
    </row>
    <row r="8" spans="1:9" s="1" customFormat="1" ht="15" customHeight="1">
      <c r="B8" s="651" t="s">
        <v>202</v>
      </c>
      <c r="C8" s="380">
        <f>'2.CO2-Sector'!AP80*1000</f>
        <v>109061.25782915347</v>
      </c>
      <c r="D8" s="381">
        <f>'3.Allocated_CO2-Sector'!AP80*1000</f>
        <v>238861.05376565919</v>
      </c>
      <c r="E8" s="382">
        <f t="shared" si="0"/>
        <v>8.3511766299002935E-2</v>
      </c>
      <c r="F8" s="383">
        <f t="shared" si="1"/>
        <v>0.18290370840266454</v>
      </c>
      <c r="H8" s="385"/>
      <c r="I8" s="385"/>
    </row>
    <row r="9" spans="1:9" s="1" customFormat="1" ht="15" customHeight="1">
      <c r="B9" s="651" t="s">
        <v>203</v>
      </c>
      <c r="C9" s="380">
        <f>'2.CO2-Sector'!AP81*1000</f>
        <v>69613.779997560297</v>
      </c>
      <c r="D9" s="381">
        <f>'3.Allocated_CO2-Sector'!AP81*1000</f>
        <v>179898.34153955377</v>
      </c>
      <c r="E9" s="382">
        <f t="shared" si="0"/>
        <v>5.3305544444146494E-2</v>
      </c>
      <c r="F9" s="383">
        <f t="shared" si="1"/>
        <v>0.13775403434062922</v>
      </c>
      <c r="H9" s="385"/>
      <c r="I9" s="385"/>
    </row>
    <row r="10" spans="1:9" s="1" customFormat="1" ht="15" customHeight="1">
      <c r="B10" s="651" t="s">
        <v>140</v>
      </c>
      <c r="C10" s="380">
        <f>'2.CO2-Sector'!AP82*1000</f>
        <v>53954.925706370406</v>
      </c>
      <c r="D10" s="381">
        <f>'3.Allocated_CO2-Sector'!AP82*1000</f>
        <v>53954.925706370406</v>
      </c>
      <c r="E10" s="382">
        <f t="shared" si="0"/>
        <v>4.1315048404530631E-2</v>
      </c>
      <c r="F10" s="383">
        <f t="shared" si="1"/>
        <v>4.1315048404530624E-2</v>
      </c>
      <c r="H10" s="384"/>
      <c r="I10" s="384"/>
    </row>
    <row r="11" spans="1:9" s="1" customFormat="1" ht="15" customHeight="1">
      <c r="B11" s="651" t="s">
        <v>160</v>
      </c>
      <c r="C11" s="380">
        <f>'2.CO2-Sector'!AP83*1000</f>
        <v>31592.319407167539</v>
      </c>
      <c r="D11" s="381">
        <f>'3.Allocated_CO2-Sector'!AP83*1000</f>
        <v>31592.319407167539</v>
      </c>
      <c r="E11" s="382">
        <f t="shared" si="0"/>
        <v>2.4191270554643932E-2</v>
      </c>
      <c r="F11" s="383">
        <f t="shared" si="1"/>
        <v>2.4191270554643929E-2</v>
      </c>
      <c r="H11" s="385"/>
      <c r="I11" s="385"/>
    </row>
    <row r="12" spans="1:9" s="1" customFormat="1" ht="15" customHeight="1" thickBot="1">
      <c r="B12" s="783" t="s">
        <v>372</v>
      </c>
      <c r="C12" s="655">
        <f>'2.CO2-Sector'!AP84*1000</f>
        <v>1372.391472121446</v>
      </c>
      <c r="D12" s="656">
        <f>'3.Allocated_CO2-Sector'!AP84*1000</f>
        <v>1372.391472121446</v>
      </c>
      <c r="E12" s="781">
        <f t="shared" si="0"/>
        <v>1.0508849629268979E-3</v>
      </c>
      <c r="F12" s="782">
        <f t="shared" si="1"/>
        <v>1.0508849629268977E-3</v>
      </c>
    </row>
    <row r="13" spans="1:9" thickTop="1" thickBot="1">
      <c r="B13" s="652" t="s">
        <v>95</v>
      </c>
      <c r="C13" s="653">
        <f>'2.CO2-Sector'!AP85*1000</f>
        <v>1305938.8235027138</v>
      </c>
      <c r="D13" s="654">
        <f>'3.Allocated_CO2-Sector'!AP85*1000</f>
        <v>1305938.823502714</v>
      </c>
      <c r="E13" s="657">
        <f t="shared" si="0"/>
        <v>1</v>
      </c>
      <c r="F13" s="658">
        <f t="shared" si="1"/>
        <v>1</v>
      </c>
    </row>
    <row r="14" spans="1:9" ht="14.25">
      <c r="B14" s="162"/>
      <c r="C14" s="176"/>
      <c r="D14" s="176"/>
      <c r="E14" s="162"/>
      <c r="F14" s="162"/>
    </row>
    <row r="15" spans="1:9" ht="14.25">
      <c r="B15" s="162"/>
      <c r="C15" s="176"/>
      <c r="D15" s="176"/>
      <c r="E15" s="162"/>
      <c r="F15" s="162"/>
    </row>
    <row r="16" spans="1:9" ht="14.25">
      <c r="B16" s="162"/>
      <c r="C16" s="176"/>
      <c r="D16" s="176"/>
      <c r="E16" s="162"/>
      <c r="F16" s="162"/>
    </row>
    <row r="17" spans="2:6" ht="15">
      <c r="B17" s="404"/>
      <c r="C17" s="405"/>
      <c r="D17" s="405"/>
      <c r="E17" s="375"/>
      <c r="F17" s="375"/>
    </row>
    <row r="18" spans="2:6" ht="15">
      <c r="B18" s="377" t="s">
        <v>466</v>
      </c>
      <c r="C18" s="373"/>
      <c r="D18" s="372"/>
      <c r="E18" s="372"/>
      <c r="F18" s="372"/>
    </row>
    <row r="19" spans="2:6" ht="15">
      <c r="B19" s="377" t="s">
        <v>288</v>
      </c>
      <c r="C19" s="374"/>
      <c r="D19" s="372"/>
      <c r="E19" s="372"/>
      <c r="F19" s="372"/>
    </row>
    <row r="20" spans="2:6" ht="15">
      <c r="B20" s="377" t="s">
        <v>12</v>
      </c>
      <c r="C20" s="373"/>
      <c r="D20" s="372"/>
      <c r="E20" s="372"/>
      <c r="F20" s="372"/>
    </row>
  </sheetData>
  <phoneticPr fontId="9"/>
  <pageMargins left="0.78740157480314965" right="0.78740157480314965" top="0.98425196850393704" bottom="0.98425196850393704" header="0.51181102362204722" footer="0.51181102362204722"/>
  <pageSetup paperSize="9" scale="9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Normal="100" workbookViewId="0">
      <selection activeCell="B10" sqref="B10"/>
    </sheetView>
  </sheetViews>
  <sheetFormatPr defaultRowHeight="15.75"/>
  <cols>
    <col min="1" max="1" width="1.625" style="182" customWidth="1"/>
    <col min="2" max="2" width="19.875" style="182" customWidth="1"/>
    <col min="3" max="4" width="15.25" style="182" customWidth="1"/>
    <col min="5" max="5" width="9.625" style="183" customWidth="1"/>
    <col min="6" max="6" width="9.625" style="182" customWidth="1"/>
    <col min="7" max="16384" width="9" style="182"/>
  </cols>
  <sheetData>
    <row r="1" spans="1:9" s="379" customFormat="1" ht="24" customHeight="1">
      <c r="A1" s="358" t="s">
        <v>556</v>
      </c>
    </row>
    <row r="2" spans="1:9" ht="12.75">
      <c r="E2" s="182"/>
    </row>
    <row r="3" spans="1:9" ht="13.5" thickBot="1">
      <c r="D3" s="575"/>
      <c r="E3" s="182"/>
    </row>
    <row r="4" spans="1:9" s="12" customFormat="1" ht="43.5">
      <c r="B4" s="650"/>
      <c r="C4" s="378" t="s">
        <v>462</v>
      </c>
      <c r="D4" s="376" t="s">
        <v>463</v>
      </c>
      <c r="E4" s="949" t="s">
        <v>464</v>
      </c>
      <c r="F4" s="950" t="s">
        <v>465</v>
      </c>
    </row>
    <row r="5" spans="1:9" s="1" customFormat="1" ht="15" customHeight="1">
      <c r="B5" s="651" t="s">
        <v>194</v>
      </c>
      <c r="C5" s="380">
        <f>'2.CO2-Sector'!AY77*1000</f>
        <v>506651.33667662408</v>
      </c>
      <c r="D5" s="381">
        <f>'3.Allocated_CO2-Sector'!AY77*1000</f>
        <v>93658.296713060627</v>
      </c>
      <c r="E5" s="382">
        <f t="shared" ref="E5:E13" si="0">C5/C$13</f>
        <v>0.4003596178009925</v>
      </c>
      <c r="F5" s="383">
        <f t="shared" ref="F5:F13" si="1">D5/D$13</f>
        <v>7.4009475869331001E-2</v>
      </c>
    </row>
    <row r="6" spans="1:9" s="1" customFormat="1" ht="15" customHeight="1">
      <c r="B6" s="651" t="s">
        <v>195</v>
      </c>
      <c r="C6" s="380">
        <f>'2.CO2-Sector'!AY78*1000</f>
        <v>339586.6660209315</v>
      </c>
      <c r="D6" s="381">
        <f>'3.Allocated_CO2-Sector'!AY78*1000</f>
        <v>425898.98265301733</v>
      </c>
      <c r="E6" s="382">
        <f t="shared" si="0"/>
        <v>0.26834388459381364</v>
      </c>
      <c r="F6" s="383">
        <f t="shared" si="1"/>
        <v>0.3365485128989707</v>
      </c>
    </row>
    <row r="7" spans="1:9" s="1" customFormat="1" ht="15" customHeight="1">
      <c r="B7" s="651" t="s">
        <v>196</v>
      </c>
      <c r="C7" s="380">
        <f>'2.CO2-Sector'!AY79*1000</f>
        <v>208034.1689764472</v>
      </c>
      <c r="D7" s="381">
        <f>'3.Allocated_CO2-Sector'!AY79*1000</f>
        <v>217039.08938194509</v>
      </c>
      <c r="E7" s="382">
        <f t="shared" si="0"/>
        <v>0.16439013252641885</v>
      </c>
      <c r="F7" s="383">
        <f t="shared" si="1"/>
        <v>0.17150588695336227</v>
      </c>
      <c r="H7" s="384"/>
      <c r="I7" s="385"/>
    </row>
    <row r="8" spans="1:9" s="1" customFormat="1" ht="15" customHeight="1">
      <c r="B8" s="651" t="s">
        <v>202</v>
      </c>
      <c r="C8" s="380">
        <f>'2.CO2-Sector'!AY80*1000</f>
        <v>79534.852928007444</v>
      </c>
      <c r="D8" s="381">
        <f>'3.Allocated_CO2-Sector'!AY80*1000</f>
        <v>260934.80000700059</v>
      </c>
      <c r="E8" s="382">
        <f t="shared" si="0"/>
        <v>6.2849026569210598E-2</v>
      </c>
      <c r="F8" s="383">
        <f t="shared" si="1"/>
        <v>0.20619260078743046</v>
      </c>
      <c r="H8" s="385"/>
      <c r="I8" s="385"/>
    </row>
    <row r="9" spans="1:9" s="1" customFormat="1" ht="15" customHeight="1">
      <c r="B9" s="651" t="s">
        <v>203</v>
      </c>
      <c r="C9" s="380">
        <f>'2.CO2-Sector'!AY81*1000</f>
        <v>55497.050399312691</v>
      </c>
      <c r="D9" s="381">
        <f>'3.Allocated_CO2-Sector'!AY81*1000</f>
        <v>191772.90624629936</v>
      </c>
      <c r="E9" s="382">
        <f t="shared" si="0"/>
        <v>4.3854177969202976E-2</v>
      </c>
      <c r="F9" s="383">
        <f t="shared" si="1"/>
        <v>0.15154036295054421</v>
      </c>
      <c r="H9" s="385"/>
      <c r="I9" s="385"/>
    </row>
    <row r="10" spans="1:9" s="1" customFormat="1" ht="15" customHeight="1">
      <c r="B10" s="651" t="s">
        <v>140</v>
      </c>
      <c r="C10" s="380">
        <f>'2.CO2-Sector'!AY82*1000</f>
        <v>46116.480807767199</v>
      </c>
      <c r="D10" s="381">
        <f>'3.Allocated_CO2-Sector'!AY82*1000</f>
        <v>46116.480807767199</v>
      </c>
      <c r="E10" s="382">
        <f t="shared" si="0"/>
        <v>3.644158278873507E-2</v>
      </c>
      <c r="F10" s="383">
        <f t="shared" si="1"/>
        <v>3.644158278873507E-2</v>
      </c>
      <c r="H10" s="384"/>
      <c r="I10" s="384"/>
    </row>
    <row r="11" spans="1:9" s="1" customFormat="1" ht="15" customHeight="1">
      <c r="B11" s="651" t="s">
        <v>160</v>
      </c>
      <c r="C11" s="380">
        <f>'2.CO2-Sector'!AY83*1000</f>
        <v>28813.468297067207</v>
      </c>
      <c r="D11" s="381">
        <f>'3.Allocated_CO2-Sector'!AY83*1000</f>
        <v>28813.468297067207</v>
      </c>
      <c r="E11" s="382">
        <f t="shared" si="0"/>
        <v>2.2768614863632863E-2</v>
      </c>
      <c r="F11" s="383">
        <f t="shared" si="1"/>
        <v>2.2768614863632863E-2</v>
      </c>
      <c r="H11" s="385"/>
      <c r="I11" s="385"/>
    </row>
    <row r="12" spans="1:9" s="1" customFormat="1" ht="15" customHeight="1" thickBot="1">
      <c r="B12" s="783" t="s">
        <v>372</v>
      </c>
      <c r="C12" s="655">
        <f>'2.CO2-Sector'!AY84*1000</f>
        <v>1256.5852101554813</v>
      </c>
      <c r="D12" s="656">
        <f>'3.Allocated_CO2-Sector'!AY84*1000</f>
        <v>1256.5852101554813</v>
      </c>
      <c r="E12" s="781">
        <f t="shared" si="0"/>
        <v>9.9296288799358015E-4</v>
      </c>
      <c r="F12" s="782">
        <f t="shared" si="1"/>
        <v>9.9296288799358015E-4</v>
      </c>
    </row>
    <row r="13" spans="1:9" thickTop="1" thickBot="1">
      <c r="B13" s="652" t="s">
        <v>95</v>
      </c>
      <c r="C13" s="653">
        <f>'2.CO2-Sector'!AY85*1000</f>
        <v>1265490.6093163127</v>
      </c>
      <c r="D13" s="654">
        <f>'3.Allocated_CO2-Sector'!AY85*1000</f>
        <v>1265490.6093163127</v>
      </c>
      <c r="E13" s="657">
        <f t="shared" si="0"/>
        <v>1</v>
      </c>
      <c r="F13" s="658">
        <f t="shared" si="1"/>
        <v>1</v>
      </c>
    </row>
    <row r="14" spans="1:9" ht="14.25">
      <c r="B14" s="162"/>
      <c r="C14" s="176"/>
      <c r="D14" s="176"/>
      <c r="E14" s="162"/>
      <c r="F14" s="162"/>
    </row>
    <row r="15" spans="1:9" ht="14.25">
      <c r="B15" s="162"/>
      <c r="C15" s="176"/>
      <c r="D15" s="176"/>
      <c r="E15" s="162"/>
      <c r="F15" s="162"/>
    </row>
    <row r="16" spans="1:9" ht="14.25">
      <c r="B16" s="162"/>
      <c r="C16" s="176"/>
      <c r="D16" s="176"/>
      <c r="E16" s="162"/>
      <c r="F16" s="162"/>
    </row>
    <row r="17" spans="2:6" ht="15">
      <c r="B17" s="404"/>
      <c r="C17" s="405"/>
      <c r="D17" s="405"/>
      <c r="E17" s="375"/>
      <c r="F17" s="375"/>
    </row>
    <row r="18" spans="2:6" ht="15">
      <c r="B18" s="377" t="s">
        <v>466</v>
      </c>
      <c r="C18" s="373"/>
      <c r="D18" s="372"/>
      <c r="E18" s="372"/>
      <c r="F18" s="372"/>
    </row>
    <row r="19" spans="2:6" ht="15">
      <c r="B19" s="377" t="s">
        <v>288</v>
      </c>
      <c r="C19" s="374"/>
      <c r="D19" s="372"/>
      <c r="E19" s="372"/>
      <c r="F19" s="372"/>
    </row>
    <row r="20" spans="2:6" ht="15">
      <c r="B20" s="377" t="s">
        <v>12</v>
      </c>
      <c r="C20" s="373"/>
      <c r="D20" s="372"/>
      <c r="E20" s="372"/>
      <c r="F20" s="372"/>
    </row>
  </sheetData>
  <phoneticPr fontId="9"/>
  <pageMargins left="0.78740157480314965" right="0.78740157480314965" top="0.98425196850393704" bottom="0.98425196850393704" header="0.51181102362204722" footer="0.51181102362204722"/>
  <pageSetup paperSize="9" scale="9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46"/>
  <sheetViews>
    <sheetView zoomScaleNormal="100" workbookViewId="0">
      <pane xSplit="25" topLeftCell="AL1" activePane="topRight" state="frozen"/>
      <selection activeCell="AQ33" sqref="AQ33"/>
      <selection pane="topRight" activeCell="BN32" sqref="BN32"/>
    </sheetView>
  </sheetViews>
  <sheetFormatPr defaultColWidth="9.625" defaultRowHeight="14.25"/>
  <cols>
    <col min="1" max="1" width="1.625" style="12" customWidth="1"/>
    <col min="2" max="23" width="1.625" style="12" hidden="1" customWidth="1"/>
    <col min="24" max="24" width="1.625" style="12" customWidth="1"/>
    <col min="25" max="25" width="15.125" style="12" bestFit="1" customWidth="1"/>
    <col min="26" max="26" width="8.625" style="12" customWidth="1"/>
    <col min="27" max="51" width="7.5" style="12" customWidth="1"/>
    <col min="52" max="57" width="7.5" style="12" hidden="1" customWidth="1"/>
    <col min="58" max="58" width="9.375" style="12" customWidth="1"/>
    <col min="59" max="60" width="9.125" style="12" customWidth="1"/>
    <col min="61" max="66" width="9.625" style="12" customWidth="1"/>
    <col min="67" max="67" width="9.125" style="12" customWidth="1"/>
    <col min="68" max="68" width="9" style="12" customWidth="1"/>
    <col min="69" max="16384" width="9.625" style="12"/>
  </cols>
  <sheetData>
    <row r="1" spans="1:68" ht="23.25">
      <c r="A1" s="386" t="s">
        <v>267</v>
      </c>
    </row>
    <row r="3" spans="1:68" ht="18.75">
      <c r="Y3" s="395" t="s">
        <v>277</v>
      </c>
      <c r="BI3" s="163"/>
    </row>
    <row r="4" spans="1:68">
      <c r="Y4" s="13"/>
      <c r="Z4" s="367"/>
      <c r="AA4" s="13">
        <v>1990</v>
      </c>
      <c r="AB4" s="13">
        <f t="shared" ref="AB4:BE4" si="0">AA4+1</f>
        <v>1991</v>
      </c>
      <c r="AC4" s="13">
        <f t="shared" si="0"/>
        <v>1992</v>
      </c>
      <c r="AD4" s="13">
        <f t="shared" si="0"/>
        <v>1993</v>
      </c>
      <c r="AE4" s="13">
        <f t="shared" si="0"/>
        <v>1994</v>
      </c>
      <c r="AF4" s="13">
        <f t="shared" si="0"/>
        <v>1995</v>
      </c>
      <c r="AG4" s="13">
        <f t="shared" si="0"/>
        <v>1996</v>
      </c>
      <c r="AH4" s="13">
        <f t="shared" si="0"/>
        <v>1997</v>
      </c>
      <c r="AI4" s="13">
        <f t="shared" si="0"/>
        <v>1998</v>
      </c>
      <c r="AJ4" s="13">
        <f t="shared" si="0"/>
        <v>1999</v>
      </c>
      <c r="AK4" s="13">
        <f t="shared" si="0"/>
        <v>2000</v>
      </c>
      <c r="AL4" s="13">
        <f t="shared" si="0"/>
        <v>2001</v>
      </c>
      <c r="AM4" s="13">
        <f t="shared" si="0"/>
        <v>2002</v>
      </c>
      <c r="AN4" s="13">
        <f t="shared" si="0"/>
        <v>2003</v>
      </c>
      <c r="AO4" s="13">
        <f t="shared" si="0"/>
        <v>2004</v>
      </c>
      <c r="AP4" s="13">
        <f t="shared" si="0"/>
        <v>2005</v>
      </c>
      <c r="AQ4" s="13">
        <f t="shared" si="0"/>
        <v>2006</v>
      </c>
      <c r="AR4" s="13">
        <f t="shared" si="0"/>
        <v>2007</v>
      </c>
      <c r="AS4" s="13">
        <f t="shared" si="0"/>
        <v>2008</v>
      </c>
      <c r="AT4" s="13">
        <f t="shared" si="0"/>
        <v>2009</v>
      </c>
      <c r="AU4" s="13">
        <f t="shared" si="0"/>
        <v>2010</v>
      </c>
      <c r="AV4" s="13">
        <f t="shared" si="0"/>
        <v>2011</v>
      </c>
      <c r="AW4" s="13">
        <f t="shared" si="0"/>
        <v>2012</v>
      </c>
      <c r="AX4" s="13">
        <f t="shared" si="0"/>
        <v>2013</v>
      </c>
      <c r="AY4" s="13">
        <f t="shared" si="0"/>
        <v>2014</v>
      </c>
      <c r="AZ4" s="13">
        <f t="shared" si="0"/>
        <v>2015</v>
      </c>
      <c r="BA4" s="13">
        <f t="shared" si="0"/>
        <v>2016</v>
      </c>
      <c r="BB4" s="13">
        <f t="shared" si="0"/>
        <v>2017</v>
      </c>
      <c r="BC4" s="13">
        <f t="shared" si="0"/>
        <v>2018</v>
      </c>
      <c r="BD4" s="13">
        <f t="shared" si="0"/>
        <v>2019</v>
      </c>
      <c r="BE4" s="13">
        <f t="shared" si="0"/>
        <v>2020</v>
      </c>
    </row>
    <row r="5" spans="1:68">
      <c r="Y5" s="17" t="s">
        <v>129</v>
      </c>
      <c r="Z5" s="14"/>
      <c r="AA5" s="14">
        <f>'12.CH4_detail'!AA17</f>
        <v>29838.458941557801</v>
      </c>
      <c r="AB5" s="14">
        <f>'12.CH4_detail'!AB17</f>
        <v>28777.258392673073</v>
      </c>
      <c r="AC5" s="14">
        <f>'12.CH4_detail'!AC17</f>
        <v>30528.89432007202</v>
      </c>
      <c r="AD5" s="14">
        <f>'12.CH4_detail'!AD17</f>
        <v>26063.706424340926</v>
      </c>
      <c r="AE5" s="14">
        <f>'12.CH4_detail'!AE17</f>
        <v>31744.40050757218</v>
      </c>
      <c r="AF5" s="14">
        <f>'12.CH4_detail'!AF17</f>
        <v>30186.089523277271</v>
      </c>
      <c r="AG5" s="14">
        <f>'12.CH4_detail'!AG17</f>
        <v>29500.126526901069</v>
      </c>
      <c r="AH5" s="14">
        <f>'12.CH4_detail'!AH17</f>
        <v>29162.038140913413</v>
      </c>
      <c r="AI5" s="14">
        <f>'12.CH4_detail'!AI17</f>
        <v>27464.763747436245</v>
      </c>
      <c r="AJ5" s="14">
        <f>'12.CH4_detail'!AJ17</f>
        <v>27898.813817866016</v>
      </c>
      <c r="AK5" s="14">
        <f>'12.CH4_detail'!AK17</f>
        <v>28370.780700636129</v>
      </c>
      <c r="AL5" s="14">
        <f>'12.CH4_detail'!AL17</f>
        <v>27980.579282969949</v>
      </c>
      <c r="AM5" s="14">
        <f>'12.CH4_detail'!AM17</f>
        <v>28023.584438182188</v>
      </c>
      <c r="AN5" s="14">
        <f>'12.CH4_detail'!AN17</f>
        <v>26469.820756321027</v>
      </c>
      <c r="AO5" s="14">
        <f>'12.CH4_detail'!AO17</f>
        <v>28176.051638715147</v>
      </c>
      <c r="AP5" s="14">
        <f>'12.CH4_detail'!AP17</f>
        <v>28370.134109777162</v>
      </c>
      <c r="AQ5" s="14">
        <f>'12.CH4_detail'!AQ17</f>
        <v>27920.269837209195</v>
      </c>
      <c r="AR5" s="14">
        <f>'12.CH4_detail'!AR17</f>
        <v>28546.46810236734</v>
      </c>
      <c r="AS5" s="14">
        <f>'12.CH4_detail'!AS17</f>
        <v>28703.757489853389</v>
      </c>
      <c r="AT5" s="14">
        <f>'12.CH4_detail'!AT17</f>
        <v>28110.190319624995</v>
      </c>
      <c r="AU5" s="14">
        <f>'12.CH4_detail'!AU17</f>
        <v>29009.055096140648</v>
      </c>
      <c r="AV5" s="14">
        <f>'12.CH4_detail'!AV17</f>
        <v>28634.640143959547</v>
      </c>
      <c r="AW5" s="14">
        <f>'12.CH4_detail'!AW17</f>
        <v>28063.906966998147</v>
      </c>
      <c r="AX5" s="14">
        <f>'12.CH4_detail'!AX17</f>
        <v>27954.169078232386</v>
      </c>
      <c r="AY5" s="14">
        <f>'12.CH4_detail'!AY17</f>
        <v>27558.990162208876</v>
      </c>
      <c r="AZ5" s="14"/>
      <c r="BA5" s="14"/>
      <c r="BB5" s="14"/>
      <c r="BC5" s="14"/>
      <c r="BD5" s="14"/>
      <c r="BE5" s="14"/>
      <c r="BI5" s="174"/>
    </row>
    <row r="6" spans="1:68">
      <c r="Y6" s="17" t="s">
        <v>130</v>
      </c>
      <c r="Z6" s="14"/>
      <c r="AA6" s="14">
        <f>'12.CH4_detail'!AA22</f>
        <v>12349.831714684889</v>
      </c>
      <c r="AB6" s="14">
        <f>'12.CH4_detail'!AB22</f>
        <v>12207.813819943845</v>
      </c>
      <c r="AC6" s="14">
        <f>'12.CH4_detail'!AC22</f>
        <v>12161.968282332489</v>
      </c>
      <c r="AD6" s="14">
        <f>'12.CH4_detail'!AD22</f>
        <v>11968.199443194409</v>
      </c>
      <c r="AE6" s="14">
        <f>'12.CH4_detail'!AE22</f>
        <v>11795.594203627097</v>
      </c>
      <c r="AF6" s="14">
        <f>'12.CH4_detail'!AF22</f>
        <v>11515.261134593273</v>
      </c>
      <c r="AG6" s="14">
        <f>'12.CH4_detail'!AG22</f>
        <v>11248.800348383767</v>
      </c>
      <c r="AH6" s="14">
        <f>'12.CH4_detail'!AH22</f>
        <v>10949.777608849261</v>
      </c>
      <c r="AI6" s="14">
        <f>'12.CH4_detail'!AI22</f>
        <v>10575.640532574704</v>
      </c>
      <c r="AJ6" s="14">
        <f>'12.CH4_detail'!AJ22</f>
        <v>10252.896296883457</v>
      </c>
      <c r="AK6" s="14">
        <f>'12.CH4_detail'!AK22</f>
        <v>9951.7105565418315</v>
      </c>
      <c r="AL6" s="14">
        <f>'12.CH4_detail'!AL22</f>
        <v>9403.7759944917198</v>
      </c>
      <c r="AM6" s="14">
        <f>'12.CH4_detail'!AM22</f>
        <v>9098.8130302520676</v>
      </c>
      <c r="AN6" s="14">
        <f>'12.CH4_detail'!AN22</f>
        <v>8807.1717203633216</v>
      </c>
      <c r="AO6" s="14">
        <f>'12.CH4_detail'!AO22</f>
        <v>8466.0567111942255</v>
      </c>
      <c r="AP6" s="14">
        <f>'12.CH4_detail'!AP22</f>
        <v>8146.5459355795811</v>
      </c>
      <c r="AQ6" s="14">
        <f>'12.CH4_detail'!AQ22</f>
        <v>7801.1081440969601</v>
      </c>
      <c r="AR6" s="14">
        <f>'12.CH4_detail'!AR22</f>
        <v>7442.2378893614168</v>
      </c>
      <c r="AS6" s="14">
        <f>'12.CH4_detail'!AS22</f>
        <v>7115.9823970373754</v>
      </c>
      <c r="AT6" s="14">
        <f>'12.CH4_detail'!AT22</f>
        <v>6756.4410914350919</v>
      </c>
      <c r="AU6" s="14">
        <f>'12.CH4_detail'!AU22</f>
        <v>6368.2323871225226</v>
      </c>
      <c r="AV6" s="14">
        <f>'12.CH4_detail'!AV22</f>
        <v>6125.7981679175282</v>
      </c>
      <c r="AW6" s="14">
        <f>'12.CH4_detail'!AW22</f>
        <v>5884.6498110076827</v>
      </c>
      <c r="AX6" s="14">
        <f>'12.CH4_detail'!AX22</f>
        <v>5669.3844000038771</v>
      </c>
      <c r="AY6" s="14">
        <f>'12.CH4_detail'!AY22</f>
        <v>5499.3662555953015</v>
      </c>
      <c r="AZ6" s="14"/>
      <c r="BA6" s="14"/>
      <c r="BB6" s="14"/>
      <c r="BC6" s="14"/>
      <c r="BD6" s="14"/>
      <c r="BE6" s="14"/>
      <c r="BI6" s="174"/>
    </row>
    <row r="7" spans="1:68">
      <c r="Y7" s="17" t="s">
        <v>131</v>
      </c>
      <c r="Z7" s="14"/>
      <c r="AA7" s="14">
        <f>'12.CH4_detail'!AA5</f>
        <v>1360.3789983137106</v>
      </c>
      <c r="AB7" s="14">
        <f>'12.CH4_detail'!AB5</f>
        <v>1344.0467964052407</v>
      </c>
      <c r="AC7" s="14">
        <f>'12.CH4_detail'!AC5</f>
        <v>1332.8429044852119</v>
      </c>
      <c r="AD7" s="14">
        <f>'12.CH4_detail'!AD5</f>
        <v>1353.0983380371547</v>
      </c>
      <c r="AE7" s="14">
        <f>'12.CH4_detail'!AE5</f>
        <v>1357.5443536062426</v>
      </c>
      <c r="AF7" s="14">
        <f>'12.CH4_detail'!AF5</f>
        <v>1400.0052833920363</v>
      </c>
      <c r="AG7" s="14">
        <f>'12.CH4_detail'!AG5</f>
        <v>1385.2855631366606</v>
      </c>
      <c r="AH7" s="14">
        <f>'12.CH4_detail'!AH5</f>
        <v>1315.9560556409172</v>
      </c>
      <c r="AI7" s="14">
        <f>'12.CH4_detail'!AI5</f>
        <v>1265.3378396982234</v>
      </c>
      <c r="AJ7" s="14">
        <f>'12.CH4_detail'!AJ5</f>
        <v>1273.7949984716183</v>
      </c>
      <c r="AK7" s="14">
        <f>'12.CH4_detail'!AK5</f>
        <v>1261.8482791962936</v>
      </c>
      <c r="AL7" s="14">
        <f>'12.CH4_detail'!AL5</f>
        <v>1211.6311701415002</v>
      </c>
      <c r="AM7" s="14">
        <f>'12.CH4_detail'!AM5</f>
        <v>1238.3851983071313</v>
      </c>
      <c r="AN7" s="14">
        <f>'12.CH4_detail'!AN5</f>
        <v>1216.4459018781661</v>
      </c>
      <c r="AO7" s="14">
        <f>'12.CH4_detail'!AO5</f>
        <v>1327.8356539547426</v>
      </c>
      <c r="AP7" s="14">
        <f>'12.CH4_detail'!AP5</f>
        <v>1391.3174578272949</v>
      </c>
      <c r="AQ7" s="14">
        <f>'12.CH4_detail'!AQ5</f>
        <v>1436.4006798337919</v>
      </c>
      <c r="AR7" s="14">
        <f>'12.CH4_detail'!AR5</f>
        <v>1436.5893329711334</v>
      </c>
      <c r="AS7" s="14">
        <f>'12.CH4_detail'!AS5</f>
        <v>1422.8344579323234</v>
      </c>
      <c r="AT7" s="14">
        <f>'12.CH4_detail'!AT5</f>
        <v>1335.6432510933157</v>
      </c>
      <c r="AU7" s="14">
        <f>'12.CH4_detail'!AU5</f>
        <v>1956.2320922126007</v>
      </c>
      <c r="AV7" s="14">
        <f>'12.CH4_detail'!AV5</f>
        <v>1600.3273941200048</v>
      </c>
      <c r="AW7" s="14">
        <f>'12.CH4_detail'!AW5</f>
        <v>1607.4495723427117</v>
      </c>
      <c r="AX7" s="14">
        <f>'12.CH4_detail'!AX5</f>
        <v>1579.3500298276624</v>
      </c>
      <c r="AY7" s="14">
        <f>'12.CH4_detail'!AY5</f>
        <v>1573.9299400395912</v>
      </c>
      <c r="AZ7" s="14"/>
      <c r="BA7" s="14"/>
      <c r="BB7" s="14"/>
      <c r="BC7" s="14"/>
      <c r="BD7" s="14"/>
      <c r="BE7" s="14"/>
      <c r="BI7" s="174"/>
    </row>
    <row r="8" spans="1:68">
      <c r="Y8" s="17" t="s">
        <v>132</v>
      </c>
      <c r="Z8" s="14"/>
      <c r="AA8" s="14">
        <f>'12.CH4_detail'!AA11</f>
        <v>4973.1512402748012</v>
      </c>
      <c r="AB8" s="14">
        <f>'12.CH4_detail'!AB11</f>
        <v>4469.1339347518324</v>
      </c>
      <c r="AC8" s="14">
        <f>'12.CH4_detail'!AC11</f>
        <v>4004.6671337154357</v>
      </c>
      <c r="AD8" s="14">
        <f>'12.CH4_detail'!AD11</f>
        <v>3365.4135099275368</v>
      </c>
      <c r="AE8" s="14">
        <f>'12.CH4_detail'!AE11</f>
        <v>2936.9523808807553</v>
      </c>
      <c r="AF8" s="14">
        <f>'12.CH4_detail'!AF11</f>
        <v>2647.0479504808582</v>
      </c>
      <c r="AG8" s="14">
        <f>'12.CH4_detail'!AG11</f>
        <v>2313.4266975860269</v>
      </c>
      <c r="AH8" s="14">
        <f>'12.CH4_detail'!AH11</f>
        <v>2196.1729728063574</v>
      </c>
      <c r="AI8" s="14">
        <f>'12.CH4_detail'!AI11</f>
        <v>2007.8739768030105</v>
      </c>
      <c r="AJ8" s="14">
        <f>'12.CH4_detail'!AJ11</f>
        <v>1953.600879125795</v>
      </c>
      <c r="AK8" s="14">
        <f>'12.CH4_detail'!AK11</f>
        <v>1835.7748707150281</v>
      </c>
      <c r="AL8" s="14">
        <f>'12.CH4_detail'!AL11</f>
        <v>1600.2684921109385</v>
      </c>
      <c r="AM8" s="14">
        <f>'12.CH4_detail'!AM11</f>
        <v>1057.9449485980213</v>
      </c>
      <c r="AN8" s="14">
        <f>'12.CH4_detail'!AN11</f>
        <v>1017.6740157515478</v>
      </c>
      <c r="AO8" s="14">
        <f>'12.CH4_detail'!AO11</f>
        <v>976.5925358332438</v>
      </c>
      <c r="AP8" s="14">
        <f>'12.CH4_detail'!AP11</f>
        <v>976.43027911263027</v>
      </c>
      <c r="AQ8" s="14">
        <f>'12.CH4_detail'!AQ11</f>
        <v>982.39565252214197</v>
      </c>
      <c r="AR8" s="14">
        <f>'12.CH4_detail'!AR11</f>
        <v>975.0307163877909</v>
      </c>
      <c r="AS8" s="14">
        <f>'12.CH4_detail'!AS11</f>
        <v>946.84547662936461</v>
      </c>
      <c r="AT8" s="14">
        <f>'12.CH4_detail'!AT11</f>
        <v>916.4332540823026</v>
      </c>
      <c r="AU8" s="14">
        <f>'12.CH4_detail'!AU11</f>
        <v>884.8782814917563</v>
      </c>
      <c r="AV8" s="14">
        <f>'12.CH4_detail'!AV11</f>
        <v>867.33246772772964</v>
      </c>
      <c r="AW8" s="14">
        <f>'12.CH4_detail'!AW11</f>
        <v>850.58738985462776</v>
      </c>
      <c r="AX8" s="14">
        <f>'12.CH4_detail'!AX11</f>
        <v>816.32494349321951</v>
      </c>
      <c r="AY8" s="14">
        <f>'12.CH4_detail'!AY11</f>
        <v>806.67173545076287</v>
      </c>
      <c r="AZ8" s="14"/>
      <c r="BA8" s="14"/>
      <c r="BB8" s="14"/>
      <c r="BC8" s="14"/>
      <c r="BD8" s="14"/>
      <c r="BE8" s="14"/>
      <c r="BI8" s="174"/>
    </row>
    <row r="9" spans="1:68" ht="15" thickBot="1">
      <c r="Y9" s="389" t="s">
        <v>133</v>
      </c>
      <c r="Z9" s="15"/>
      <c r="AA9" s="15">
        <f>'12.CH4_detail'!AA14</f>
        <v>60.533688957800003</v>
      </c>
      <c r="AB9" s="15">
        <f>'12.CH4_detail'!AB14</f>
        <v>58.257360136800003</v>
      </c>
      <c r="AC9" s="15">
        <f>'12.CH4_detail'!AC14</f>
        <v>54.891544841200002</v>
      </c>
      <c r="AD9" s="15">
        <f>'12.CH4_detail'!AD14</f>
        <v>52.149962422400009</v>
      </c>
      <c r="AE9" s="15">
        <f>'12.CH4_detail'!AE14</f>
        <v>55.762489736599989</v>
      </c>
      <c r="AF9" s="15">
        <f>'12.CH4_detail'!AF14</f>
        <v>58.432232907199996</v>
      </c>
      <c r="AG9" s="15">
        <f>'12.CH4_detail'!AG14</f>
        <v>55.533115812799998</v>
      </c>
      <c r="AH9" s="15">
        <f>'12.CH4_detail'!AH14</f>
        <v>55.0172602986</v>
      </c>
      <c r="AI9" s="15">
        <f>'12.CH4_detail'!AI14</f>
        <v>52.613575124800001</v>
      </c>
      <c r="AJ9" s="15">
        <f>'12.CH4_detail'!AJ14</f>
        <v>51.981409927600005</v>
      </c>
      <c r="AK9" s="15">
        <f>'12.CH4_detail'!AK14</f>
        <v>54.189144662999993</v>
      </c>
      <c r="AL9" s="15">
        <f>'12.CH4_detail'!AL14</f>
        <v>51.790044354200006</v>
      </c>
      <c r="AM9" s="15">
        <f>'12.CH4_detail'!AM14</f>
        <v>52.8732531924</v>
      </c>
      <c r="AN9" s="15">
        <f>'12.CH4_detail'!AN14</f>
        <v>50.183866741199999</v>
      </c>
      <c r="AO9" s="15">
        <f>'12.CH4_detail'!AO14</f>
        <v>53.674694951199996</v>
      </c>
      <c r="AP9" s="15">
        <f>'12.CH4_detail'!AP14</f>
        <v>53.792058405600002</v>
      </c>
      <c r="AQ9" s="15">
        <f>'12.CH4_detail'!AQ14</f>
        <v>54.584801918800011</v>
      </c>
      <c r="AR9" s="15">
        <f>'12.CH4_detail'!AR14</f>
        <v>50.892792939000003</v>
      </c>
      <c r="AS9" s="15">
        <f>'12.CH4_detail'!AS14</f>
        <v>49.625457675</v>
      </c>
      <c r="AT9" s="15">
        <f>'12.CH4_detail'!AT14</f>
        <v>51.258287602199999</v>
      </c>
      <c r="AU9" s="15">
        <f>'12.CH4_detail'!AU14</f>
        <v>53.857598568</v>
      </c>
      <c r="AV9" s="15">
        <f>'12.CH4_detail'!AV14</f>
        <v>53.597956152799995</v>
      </c>
      <c r="AW9" s="15">
        <f>'12.CH4_detail'!AW14</f>
        <v>46.223424274000003</v>
      </c>
      <c r="AX9" s="15">
        <f>'12.CH4_detail'!AX14</f>
        <v>46.458551624000009</v>
      </c>
      <c r="AY9" s="15">
        <f>'12.CH4_detail'!AY14</f>
        <v>42.907368251400001</v>
      </c>
      <c r="AZ9" s="15"/>
      <c r="BA9" s="15"/>
      <c r="BB9" s="15"/>
      <c r="BC9" s="15"/>
      <c r="BD9" s="15"/>
      <c r="BE9" s="15"/>
      <c r="BI9" s="174"/>
      <c r="BN9" s="2"/>
      <c r="BO9" s="2"/>
      <c r="BP9" s="2"/>
    </row>
    <row r="10" spans="1:68" ht="15" thickTop="1">
      <c r="Y10" s="390" t="s">
        <v>134</v>
      </c>
      <c r="Z10" s="16"/>
      <c r="AA10" s="16">
        <f t="shared" ref="AA10:AO10" si="1">SUM(AA5:AA9)</f>
        <v>48582.354583789012</v>
      </c>
      <c r="AB10" s="16">
        <f t="shared" si="1"/>
        <v>46856.510303910793</v>
      </c>
      <c r="AC10" s="16">
        <f t="shared" si="1"/>
        <v>48083.264185446351</v>
      </c>
      <c r="AD10" s="16">
        <f t="shared" si="1"/>
        <v>42802.56767792243</v>
      </c>
      <c r="AE10" s="16">
        <f t="shared" si="1"/>
        <v>47890.253935422879</v>
      </c>
      <c r="AF10" s="16">
        <f t="shared" si="1"/>
        <v>45806.836124650639</v>
      </c>
      <c r="AG10" s="16">
        <f t="shared" si="1"/>
        <v>44503.172251820331</v>
      </c>
      <c r="AH10" s="16">
        <f t="shared" si="1"/>
        <v>43678.962038508551</v>
      </c>
      <c r="AI10" s="16">
        <f t="shared" si="1"/>
        <v>41366.229671636982</v>
      </c>
      <c r="AJ10" s="16">
        <f t="shared" si="1"/>
        <v>41431.087402274476</v>
      </c>
      <c r="AK10" s="16">
        <f t="shared" si="1"/>
        <v>41474.303551752288</v>
      </c>
      <c r="AL10" s="16">
        <f t="shared" si="1"/>
        <v>40248.044984068314</v>
      </c>
      <c r="AM10" s="16">
        <f t="shared" si="1"/>
        <v>39471.600868531808</v>
      </c>
      <c r="AN10" s="16">
        <f t="shared" si="1"/>
        <v>37561.296261055257</v>
      </c>
      <c r="AO10" s="16">
        <f t="shared" si="1"/>
        <v>39000.211234648566</v>
      </c>
      <c r="AP10" s="16">
        <f t="shared" ref="AP10:AY10" si="2">SUM(AP5:AP9)</f>
        <v>38938.219840702266</v>
      </c>
      <c r="AQ10" s="16">
        <f t="shared" si="2"/>
        <v>38194.759115580891</v>
      </c>
      <c r="AR10" s="16">
        <f t="shared" si="2"/>
        <v>38451.218834026673</v>
      </c>
      <c r="AS10" s="16">
        <f t="shared" si="2"/>
        <v>38239.045279127451</v>
      </c>
      <c r="AT10" s="16">
        <f t="shared" si="2"/>
        <v>37169.966203837903</v>
      </c>
      <c r="AU10" s="16">
        <f t="shared" si="2"/>
        <v>38272.255455535531</v>
      </c>
      <c r="AV10" s="16">
        <f t="shared" si="2"/>
        <v>37281.696129877608</v>
      </c>
      <c r="AW10" s="16">
        <f t="shared" si="2"/>
        <v>36452.817164477172</v>
      </c>
      <c r="AX10" s="16">
        <f t="shared" si="2"/>
        <v>36065.687003181149</v>
      </c>
      <c r="AY10" s="16">
        <f t="shared" si="2"/>
        <v>35481.865461545931</v>
      </c>
      <c r="AZ10" s="16"/>
      <c r="BA10" s="16"/>
      <c r="BB10" s="16"/>
      <c r="BC10" s="16"/>
      <c r="BD10" s="16"/>
      <c r="BE10" s="16"/>
      <c r="BN10" s="162"/>
      <c r="BO10" s="172"/>
      <c r="BP10" s="172"/>
    </row>
    <row r="11" spans="1:68">
      <c r="BN11" s="162"/>
      <c r="BO11" s="172"/>
      <c r="BP11" s="172"/>
    </row>
    <row r="12" spans="1:68">
      <c r="Y12" s="12" t="s">
        <v>128</v>
      </c>
      <c r="BN12" s="162"/>
      <c r="BO12" s="172"/>
      <c r="BP12" s="172"/>
    </row>
    <row r="13" spans="1:68">
      <c r="Y13" s="13"/>
      <c r="Z13" s="367"/>
      <c r="AA13" s="13">
        <v>1990</v>
      </c>
      <c r="AB13" s="13">
        <f t="shared" ref="AB13:AP13" si="3">AA13+1</f>
        <v>1991</v>
      </c>
      <c r="AC13" s="13">
        <f t="shared" si="3"/>
        <v>1992</v>
      </c>
      <c r="AD13" s="13">
        <f t="shared" si="3"/>
        <v>1993</v>
      </c>
      <c r="AE13" s="13">
        <f t="shared" si="3"/>
        <v>1994</v>
      </c>
      <c r="AF13" s="13">
        <f t="shared" si="3"/>
        <v>1995</v>
      </c>
      <c r="AG13" s="13">
        <f t="shared" si="3"/>
        <v>1996</v>
      </c>
      <c r="AH13" s="13">
        <f t="shared" si="3"/>
        <v>1997</v>
      </c>
      <c r="AI13" s="13">
        <f t="shared" si="3"/>
        <v>1998</v>
      </c>
      <c r="AJ13" s="13">
        <f t="shared" si="3"/>
        <v>1999</v>
      </c>
      <c r="AK13" s="13">
        <f t="shared" si="3"/>
        <v>2000</v>
      </c>
      <c r="AL13" s="13">
        <f t="shared" si="3"/>
        <v>2001</v>
      </c>
      <c r="AM13" s="13">
        <f t="shared" si="3"/>
        <v>2002</v>
      </c>
      <c r="AN13" s="13">
        <f t="shared" si="3"/>
        <v>2003</v>
      </c>
      <c r="AO13" s="13">
        <f t="shared" si="3"/>
        <v>2004</v>
      </c>
      <c r="AP13" s="13">
        <f t="shared" si="3"/>
        <v>2005</v>
      </c>
      <c r="AQ13" s="13">
        <f t="shared" ref="AQ13:AY13" si="4">AP13+1</f>
        <v>2006</v>
      </c>
      <c r="AR13" s="13">
        <f t="shared" si="4"/>
        <v>2007</v>
      </c>
      <c r="AS13" s="13">
        <f t="shared" si="4"/>
        <v>2008</v>
      </c>
      <c r="AT13" s="13">
        <f t="shared" si="4"/>
        <v>2009</v>
      </c>
      <c r="AU13" s="13">
        <f t="shared" si="4"/>
        <v>2010</v>
      </c>
      <c r="AV13" s="13">
        <f t="shared" si="4"/>
        <v>2011</v>
      </c>
      <c r="AW13" s="13">
        <f t="shared" si="4"/>
        <v>2012</v>
      </c>
      <c r="AX13" s="13">
        <f t="shared" si="4"/>
        <v>2013</v>
      </c>
      <c r="AY13" s="13">
        <f t="shared" si="4"/>
        <v>2014</v>
      </c>
      <c r="BN13" s="162"/>
      <c r="BO13" s="172"/>
      <c r="BP13" s="172"/>
    </row>
    <row r="14" spans="1:68">
      <c r="Y14" s="17" t="s">
        <v>129</v>
      </c>
      <c r="Z14" s="333"/>
      <c r="AA14" s="333">
        <f t="shared" ref="AA14:AO14" si="5">AA5/AA$10</f>
        <v>0.61418305467463519</v>
      </c>
      <c r="AB14" s="333">
        <f t="shared" si="5"/>
        <v>0.61415709804302754</v>
      </c>
      <c r="AC14" s="333">
        <f t="shared" si="5"/>
        <v>0.63491725940919763</v>
      </c>
      <c r="AD14" s="333">
        <f t="shared" si="5"/>
        <v>0.6089285722404123</v>
      </c>
      <c r="AE14" s="333">
        <f t="shared" si="5"/>
        <v>0.66285721830536937</v>
      </c>
      <c r="AF14" s="333">
        <f t="shared" si="5"/>
        <v>0.65898656351497786</v>
      </c>
      <c r="AG14" s="333">
        <f t="shared" si="5"/>
        <v>0.66287693740066844</v>
      </c>
      <c r="AH14" s="333">
        <f t="shared" si="5"/>
        <v>0.66764494346736936</v>
      </c>
      <c r="AI14" s="333">
        <f t="shared" si="5"/>
        <v>0.66394167332749776</v>
      </c>
      <c r="AJ14" s="333">
        <f t="shared" si="5"/>
        <v>0.67337874931890951</v>
      </c>
      <c r="AK14" s="333">
        <f t="shared" si="5"/>
        <v>0.68405683208723744</v>
      </c>
      <c r="AL14" s="333">
        <f t="shared" si="5"/>
        <v>0.69520343892593328</v>
      </c>
      <c r="AM14" s="333">
        <f t="shared" si="5"/>
        <v>0.70996827647098559</v>
      </c>
      <c r="AN14" s="333">
        <f t="shared" si="5"/>
        <v>0.70470999116624677</v>
      </c>
      <c r="AO14" s="333">
        <f t="shared" si="5"/>
        <v>0.7224589494962268</v>
      </c>
      <c r="AP14" s="333">
        <f t="shared" ref="AP14:AQ19" si="6">AP5/AP$10</f>
        <v>0.72859350596510208</v>
      </c>
      <c r="AQ14" s="333">
        <f t="shared" si="6"/>
        <v>0.73099740602421037</v>
      </c>
      <c r="AR14" s="333">
        <f t="shared" ref="AR14:AS19" si="7">AR5/AR$10</f>
        <v>0.74240736621606618</v>
      </c>
      <c r="AS14" s="333">
        <f t="shared" si="7"/>
        <v>0.75064001416168091</v>
      </c>
      <c r="AT14" s="333">
        <f t="shared" ref="AT14:AU19" si="8">AT5/AT$10</f>
        <v>0.75626085225556483</v>
      </c>
      <c r="AU14" s="333">
        <f t="shared" si="8"/>
        <v>0.75796565294781726</v>
      </c>
      <c r="AV14" s="333">
        <f t="shared" ref="AV14:AY19" si="9">AV5/AV$10</f>
        <v>0.76806162585000259</v>
      </c>
      <c r="AW14" s="333">
        <f t="shared" si="9"/>
        <v>0.76986935852919713</v>
      </c>
      <c r="AX14" s="333">
        <f t="shared" si="9"/>
        <v>0.7750904363964205</v>
      </c>
      <c r="AY14" s="333">
        <f t="shared" si="9"/>
        <v>0.77670634854518561</v>
      </c>
      <c r="BN14" s="162"/>
      <c r="BO14" s="172"/>
      <c r="BP14" s="172"/>
    </row>
    <row r="15" spans="1:68">
      <c r="Y15" s="17" t="s">
        <v>130</v>
      </c>
      <c r="Z15" s="333"/>
      <c r="AA15" s="333">
        <f t="shared" ref="AA15:AO15" si="10">AA6/AA$10</f>
        <v>0.2542040586646615</v>
      </c>
      <c r="AB15" s="333">
        <f t="shared" si="10"/>
        <v>0.26053612914756358</v>
      </c>
      <c r="AC15" s="333">
        <f t="shared" si="10"/>
        <v>0.25293557931979221</v>
      </c>
      <c r="AD15" s="333">
        <f t="shared" si="10"/>
        <v>0.27961405337296175</v>
      </c>
      <c r="AE15" s="333">
        <f t="shared" si="10"/>
        <v>0.2463046911284443</v>
      </c>
      <c r="AF15" s="333">
        <f t="shared" si="10"/>
        <v>0.25138739342873789</v>
      </c>
      <c r="AG15" s="333">
        <f t="shared" si="10"/>
        <v>0.25276401162444445</v>
      </c>
      <c r="AH15" s="333">
        <f t="shared" si="10"/>
        <v>0.25068767886919202</v>
      </c>
      <c r="AI15" s="333">
        <f t="shared" si="10"/>
        <v>0.25565879744234848</v>
      </c>
      <c r="AJ15" s="333">
        <f t="shared" si="10"/>
        <v>0.24746867484633278</v>
      </c>
      <c r="AK15" s="333">
        <f t="shared" si="10"/>
        <v>0.23994882865540901</v>
      </c>
      <c r="AL15" s="333">
        <f t="shared" si="10"/>
        <v>0.23364553478843722</v>
      </c>
      <c r="AM15" s="333">
        <f t="shared" si="10"/>
        <v>0.23051542957574775</v>
      </c>
      <c r="AN15" s="333">
        <f t="shared" si="10"/>
        <v>0.23447464803004886</v>
      </c>
      <c r="AO15" s="333">
        <f t="shared" si="10"/>
        <v>0.21707720146071444</v>
      </c>
      <c r="AP15" s="333">
        <f t="shared" si="6"/>
        <v>0.20921721560223885</v>
      </c>
      <c r="AQ15" s="333">
        <f t="shared" si="6"/>
        <v>0.2042455123356082</v>
      </c>
      <c r="AR15" s="333">
        <f t="shared" si="7"/>
        <v>0.19355011661621374</v>
      </c>
      <c r="AS15" s="333">
        <f t="shared" si="7"/>
        <v>0.18609205185678604</v>
      </c>
      <c r="AT15" s="333">
        <f t="shared" si="8"/>
        <v>0.18177151559361576</v>
      </c>
      <c r="AU15" s="333">
        <f t="shared" si="8"/>
        <v>0.16639292122517044</v>
      </c>
      <c r="AV15" s="333">
        <f t="shared" si="9"/>
        <v>0.16431114471233255</v>
      </c>
      <c r="AW15" s="333">
        <f t="shared" si="9"/>
        <v>0.16143196243121102</v>
      </c>
      <c r="AX15" s="333">
        <f t="shared" si="9"/>
        <v>0.1571960739165682</v>
      </c>
      <c r="AY15" s="333">
        <f t="shared" si="9"/>
        <v>0.15499089983178399</v>
      </c>
      <c r="BN15" s="163"/>
      <c r="BO15" s="163"/>
      <c r="BP15" s="163"/>
    </row>
    <row r="16" spans="1:68">
      <c r="Y16" s="17" t="s">
        <v>131</v>
      </c>
      <c r="Z16" s="333"/>
      <c r="AA16" s="333">
        <f t="shared" ref="AA16:AO16" si="11">AA7/AA$10</f>
        <v>2.8001504043355746E-2</v>
      </c>
      <c r="AB16" s="333">
        <f t="shared" si="11"/>
        <v>2.8684312760121667E-2</v>
      </c>
      <c r="AC16" s="333">
        <f t="shared" si="11"/>
        <v>2.7719476351371158E-2</v>
      </c>
      <c r="AD16" s="333">
        <f t="shared" si="11"/>
        <v>3.1612550635252729E-2</v>
      </c>
      <c r="AE16" s="333">
        <f t="shared" si="11"/>
        <v>2.834698591151363E-2</v>
      </c>
      <c r="AF16" s="333">
        <f t="shared" si="11"/>
        <v>3.0563239067249896E-2</v>
      </c>
      <c r="AG16" s="333">
        <f t="shared" si="11"/>
        <v>3.112779366149562E-2</v>
      </c>
      <c r="AH16" s="333">
        <f t="shared" si="11"/>
        <v>3.012791500129364E-2</v>
      </c>
      <c r="AI16" s="333">
        <f t="shared" si="11"/>
        <v>3.0588667368102208E-2</v>
      </c>
      <c r="AJ16" s="333">
        <f t="shared" si="11"/>
        <v>3.0744908674583564E-2</v>
      </c>
      <c r="AK16" s="333">
        <f t="shared" si="11"/>
        <v>3.0424821422781443E-2</v>
      </c>
      <c r="AL16" s="333">
        <f t="shared" si="11"/>
        <v>3.0104099978548255E-2</v>
      </c>
      <c r="AM16" s="333">
        <f t="shared" si="11"/>
        <v>3.1374080884933576E-2</v>
      </c>
      <c r="AN16" s="333">
        <f t="shared" si="11"/>
        <v>3.2385620917439309E-2</v>
      </c>
      <c r="AO16" s="333">
        <f t="shared" si="11"/>
        <v>3.4046883642903626E-2</v>
      </c>
      <c r="AP16" s="333">
        <f t="shared" si="6"/>
        <v>3.5731408973477145E-2</v>
      </c>
      <c r="AQ16" s="333">
        <f t="shared" si="6"/>
        <v>3.7607271602030791E-2</v>
      </c>
      <c r="AR16" s="333">
        <f t="shared" si="7"/>
        <v>3.7361347092068016E-2</v>
      </c>
      <c r="AS16" s="333">
        <f t="shared" si="7"/>
        <v>3.7208943046205416E-2</v>
      </c>
      <c r="AT16" s="333">
        <f t="shared" si="8"/>
        <v>3.593339966382339E-2</v>
      </c>
      <c r="AU16" s="333">
        <f t="shared" si="8"/>
        <v>5.1113582644360715E-2</v>
      </c>
      <c r="AV16" s="333">
        <f t="shared" si="9"/>
        <v>4.2925283993114786E-2</v>
      </c>
      <c r="AW16" s="333">
        <f t="shared" si="9"/>
        <v>4.4096717273998561E-2</v>
      </c>
      <c r="AX16" s="333">
        <f t="shared" si="9"/>
        <v>4.3790931521375344E-2</v>
      </c>
      <c r="AY16" s="333">
        <f t="shared" si="9"/>
        <v>4.435871450291598E-2</v>
      </c>
    </row>
    <row r="17" spans="19:51">
      <c r="S17" s="162"/>
      <c r="Y17" s="391" t="s">
        <v>135</v>
      </c>
      <c r="Z17" s="333"/>
      <c r="AA17" s="333">
        <f t="shared" ref="AA17:AO17" si="12">AA8/AA$10</f>
        <v>0.10236538107056353</v>
      </c>
      <c r="AB17" s="333">
        <f t="shared" si="12"/>
        <v>9.5379145945036894E-2</v>
      </c>
      <c r="AC17" s="333">
        <f t="shared" si="12"/>
        <v>8.3286091357490502E-2</v>
      </c>
      <c r="AD17" s="333">
        <f t="shared" si="12"/>
        <v>7.8626439779298979E-2</v>
      </c>
      <c r="AE17" s="333">
        <f t="shared" si="12"/>
        <v>6.1326723905892389E-2</v>
      </c>
      <c r="AF17" s="333">
        <f t="shared" si="12"/>
        <v>5.7787181443347213E-2</v>
      </c>
      <c r="AG17" s="333">
        <f t="shared" si="12"/>
        <v>5.1983411081249375E-2</v>
      </c>
      <c r="AH17" s="333">
        <f t="shared" si="12"/>
        <v>5.0279880068353093E-2</v>
      </c>
      <c r="AI17" s="333">
        <f t="shared" si="12"/>
        <v>4.8538965062598444E-2</v>
      </c>
      <c r="AJ17" s="333">
        <f t="shared" si="12"/>
        <v>4.7153019667510503E-2</v>
      </c>
      <c r="AK17" s="333">
        <f t="shared" si="12"/>
        <v>4.4262946294548848E-2</v>
      </c>
      <c r="AL17" s="333">
        <f t="shared" si="12"/>
        <v>3.9760154629731329E-2</v>
      </c>
      <c r="AM17" s="333">
        <f t="shared" si="12"/>
        <v>2.6802686623269272E-2</v>
      </c>
      <c r="AN17" s="333">
        <f t="shared" si="12"/>
        <v>2.7093687307237702E-2</v>
      </c>
      <c r="AO17" s="333">
        <f t="shared" si="12"/>
        <v>2.5040698624873587E-2</v>
      </c>
      <c r="AP17" s="333">
        <f t="shared" si="6"/>
        <v>2.5076397511423057E-2</v>
      </c>
      <c r="AQ17" s="333">
        <f t="shared" si="6"/>
        <v>2.5720692452839443E-2</v>
      </c>
      <c r="AR17" s="333">
        <f t="shared" si="7"/>
        <v>2.5357602332359775E-2</v>
      </c>
      <c r="AS17" s="333">
        <f t="shared" si="7"/>
        <v>2.4761221670620382E-2</v>
      </c>
      <c r="AT17" s="333">
        <f t="shared" si="8"/>
        <v>2.4655208160713322E-2</v>
      </c>
      <c r="AU17" s="333">
        <f t="shared" si="8"/>
        <v>2.3120620171439919E-2</v>
      </c>
      <c r="AV17" s="333">
        <f t="shared" si="9"/>
        <v>2.3264297437171805E-2</v>
      </c>
      <c r="AW17" s="333">
        <f t="shared" si="9"/>
        <v>2.3333927416822942E-2</v>
      </c>
      <c r="AX17" s="333">
        <f t="shared" si="9"/>
        <v>2.2634393278609003E-2</v>
      </c>
      <c r="AY17" s="333">
        <f t="shared" si="9"/>
        <v>2.2734761122551659E-2</v>
      </c>
    </row>
    <row r="18" spans="19:51" ht="15" thickBot="1">
      <c r="Y18" s="389" t="s">
        <v>133</v>
      </c>
      <c r="Z18" s="334"/>
      <c r="AA18" s="7">
        <f t="shared" ref="AA18:AO18" si="13">AA9/AA$10</f>
        <v>1.2460015467837971E-3</v>
      </c>
      <c r="AB18" s="7">
        <f t="shared" si="13"/>
        <v>1.2433141042502616E-3</v>
      </c>
      <c r="AC18" s="7">
        <f t="shared" si="13"/>
        <v>1.1415935621486852E-3</v>
      </c>
      <c r="AD18" s="7">
        <f t="shared" si="13"/>
        <v>1.2183839720741559E-3</v>
      </c>
      <c r="AE18" s="7">
        <f t="shared" si="13"/>
        <v>1.1643807487801661E-3</v>
      </c>
      <c r="AF18" s="7">
        <f t="shared" si="13"/>
        <v>1.2756225456871291E-3</v>
      </c>
      <c r="AG18" s="7">
        <f t="shared" si="13"/>
        <v>1.2478462321419909E-3</v>
      </c>
      <c r="AH18" s="7">
        <f t="shared" si="13"/>
        <v>1.2595825937918418E-3</v>
      </c>
      <c r="AI18" s="7">
        <f t="shared" si="13"/>
        <v>1.271896799453174E-3</v>
      </c>
      <c r="AJ18" s="7">
        <f t="shared" si="13"/>
        <v>1.2546474926638381E-3</v>
      </c>
      <c r="AK18" s="7">
        <f t="shared" si="13"/>
        <v>1.3065715400231357E-3</v>
      </c>
      <c r="AL18" s="7">
        <f t="shared" si="13"/>
        <v>1.2867716773498053E-3</v>
      </c>
      <c r="AM18" s="7">
        <f t="shared" si="13"/>
        <v>1.339526445063759E-3</v>
      </c>
      <c r="AN18" s="7">
        <f t="shared" si="13"/>
        <v>1.33605257902753E-3</v>
      </c>
      <c r="AO18" s="7">
        <f t="shared" si="13"/>
        <v>1.3762667752813176E-3</v>
      </c>
      <c r="AP18" s="7">
        <f t="shared" si="6"/>
        <v>1.3814719477589204E-3</v>
      </c>
      <c r="AQ18" s="7">
        <f t="shared" si="6"/>
        <v>1.4291175853111504E-3</v>
      </c>
      <c r="AR18" s="7">
        <f t="shared" si="7"/>
        <v>1.3235677432925324E-3</v>
      </c>
      <c r="AS18" s="7">
        <f t="shared" si="7"/>
        <v>1.2977692647072377E-3</v>
      </c>
      <c r="AT18" s="7">
        <f t="shared" si="8"/>
        <v>1.379024326282746E-3</v>
      </c>
      <c r="AU18" s="7">
        <f>AU9/AU$10</f>
        <v>1.4072230112116444E-3</v>
      </c>
      <c r="AV18" s="7">
        <f t="shared" si="9"/>
        <v>1.4376480073782509E-3</v>
      </c>
      <c r="AW18" s="7">
        <f t="shared" si="9"/>
        <v>1.268034348770283E-3</v>
      </c>
      <c r="AX18" s="7">
        <f t="shared" si="9"/>
        <v>1.2881648870268897E-3</v>
      </c>
      <c r="AY18" s="7">
        <f t="shared" si="9"/>
        <v>1.2092759975627996E-3</v>
      </c>
    </row>
    <row r="19" spans="19:51" ht="15" thickTop="1">
      <c r="Y19" s="390" t="s">
        <v>134</v>
      </c>
      <c r="Z19" s="335"/>
      <c r="AA19" s="335">
        <f t="shared" ref="AA19:AO19" si="14">AA10/AA$10</f>
        <v>1</v>
      </c>
      <c r="AB19" s="335">
        <f t="shared" si="14"/>
        <v>1</v>
      </c>
      <c r="AC19" s="335">
        <f t="shared" si="14"/>
        <v>1</v>
      </c>
      <c r="AD19" s="335">
        <f t="shared" si="14"/>
        <v>1</v>
      </c>
      <c r="AE19" s="335">
        <f t="shared" si="14"/>
        <v>1</v>
      </c>
      <c r="AF19" s="335">
        <f t="shared" si="14"/>
        <v>1</v>
      </c>
      <c r="AG19" s="335">
        <f t="shared" si="14"/>
        <v>1</v>
      </c>
      <c r="AH19" s="335">
        <f t="shared" si="14"/>
        <v>1</v>
      </c>
      <c r="AI19" s="335">
        <f t="shared" si="14"/>
        <v>1</v>
      </c>
      <c r="AJ19" s="335">
        <f t="shared" si="14"/>
        <v>1</v>
      </c>
      <c r="AK19" s="335">
        <f t="shared" si="14"/>
        <v>1</v>
      </c>
      <c r="AL19" s="335">
        <f t="shared" si="14"/>
        <v>1</v>
      </c>
      <c r="AM19" s="335">
        <f t="shared" si="14"/>
        <v>1</v>
      </c>
      <c r="AN19" s="335">
        <f t="shared" si="14"/>
        <v>1</v>
      </c>
      <c r="AO19" s="335">
        <f t="shared" si="14"/>
        <v>1</v>
      </c>
      <c r="AP19" s="335">
        <f t="shared" si="6"/>
        <v>1</v>
      </c>
      <c r="AQ19" s="335">
        <f t="shared" si="6"/>
        <v>1</v>
      </c>
      <c r="AR19" s="335">
        <f t="shared" si="7"/>
        <v>1</v>
      </c>
      <c r="AS19" s="335">
        <f t="shared" si="7"/>
        <v>1</v>
      </c>
      <c r="AT19" s="335">
        <f t="shared" si="8"/>
        <v>1</v>
      </c>
      <c r="AU19" s="335">
        <f t="shared" si="8"/>
        <v>1</v>
      </c>
      <c r="AV19" s="335">
        <f t="shared" si="9"/>
        <v>1</v>
      </c>
      <c r="AW19" s="335">
        <f t="shared" si="9"/>
        <v>1</v>
      </c>
      <c r="AX19" s="335">
        <f t="shared" si="9"/>
        <v>1</v>
      </c>
      <c r="AY19" s="335">
        <f t="shared" si="9"/>
        <v>1</v>
      </c>
    </row>
    <row r="21" spans="19:51">
      <c r="Y21" s="659" t="s">
        <v>386</v>
      </c>
    </row>
    <row r="22" spans="19:51">
      <c r="Y22" s="13"/>
      <c r="Z22" s="367">
        <v>1990</v>
      </c>
      <c r="AA22" s="13">
        <v>1990</v>
      </c>
      <c r="AB22" s="13">
        <f t="shared" ref="AB22:AP22" si="15">AA22+1</f>
        <v>1991</v>
      </c>
      <c r="AC22" s="13">
        <f t="shared" si="15"/>
        <v>1992</v>
      </c>
      <c r="AD22" s="13">
        <f t="shared" si="15"/>
        <v>1993</v>
      </c>
      <c r="AE22" s="13">
        <f t="shared" si="15"/>
        <v>1994</v>
      </c>
      <c r="AF22" s="13">
        <f t="shared" si="15"/>
        <v>1995</v>
      </c>
      <c r="AG22" s="13">
        <f t="shared" si="15"/>
        <v>1996</v>
      </c>
      <c r="AH22" s="13">
        <f t="shared" si="15"/>
        <v>1997</v>
      </c>
      <c r="AI22" s="13">
        <f t="shared" si="15"/>
        <v>1998</v>
      </c>
      <c r="AJ22" s="13">
        <f t="shared" si="15"/>
        <v>1999</v>
      </c>
      <c r="AK22" s="13">
        <f t="shared" si="15"/>
        <v>2000</v>
      </c>
      <c r="AL22" s="13">
        <f t="shared" si="15"/>
        <v>2001</v>
      </c>
      <c r="AM22" s="13">
        <f t="shared" si="15"/>
        <v>2002</v>
      </c>
      <c r="AN22" s="13">
        <f t="shared" si="15"/>
        <v>2003</v>
      </c>
      <c r="AO22" s="13">
        <f t="shared" si="15"/>
        <v>2004</v>
      </c>
      <c r="AP22" s="13">
        <f t="shared" si="15"/>
        <v>2005</v>
      </c>
      <c r="AQ22" s="13">
        <f t="shared" ref="AQ22:AY22" si="16">AP22+1</f>
        <v>2006</v>
      </c>
      <c r="AR22" s="13">
        <f t="shared" si="16"/>
        <v>2007</v>
      </c>
      <c r="AS22" s="13">
        <f t="shared" si="16"/>
        <v>2008</v>
      </c>
      <c r="AT22" s="13">
        <f t="shared" si="16"/>
        <v>2009</v>
      </c>
      <c r="AU22" s="13">
        <f t="shared" si="16"/>
        <v>2010</v>
      </c>
      <c r="AV22" s="13">
        <f t="shared" si="16"/>
        <v>2011</v>
      </c>
      <c r="AW22" s="13">
        <f t="shared" si="16"/>
        <v>2012</v>
      </c>
      <c r="AX22" s="13">
        <f t="shared" si="16"/>
        <v>2013</v>
      </c>
      <c r="AY22" s="13">
        <f t="shared" si="16"/>
        <v>2014</v>
      </c>
    </row>
    <row r="23" spans="19:51">
      <c r="Y23" s="17" t="s">
        <v>129</v>
      </c>
      <c r="Z23" s="41">
        <f t="shared" ref="Z23:Z28" si="17">AA5</f>
        <v>29838.458941557801</v>
      </c>
      <c r="AA23" s="19">
        <f>AA5/$Z23-1</f>
        <v>0</v>
      </c>
      <c r="AB23" s="19">
        <f>AB5/$Z23-1</f>
        <v>-3.5564857788507709E-2</v>
      </c>
      <c r="AC23" s="19">
        <f t="shared" ref="AC23:AW23" si="18">AC5/$Z23-1</f>
        <v>2.313910982690226E-2</v>
      </c>
      <c r="AD23" s="19">
        <f t="shared" si="18"/>
        <v>-0.12650628253322937</v>
      </c>
      <c r="AE23" s="19">
        <f t="shared" si="18"/>
        <v>6.3875335175566317E-2</v>
      </c>
      <c r="AF23" s="19">
        <f t="shared" si="18"/>
        <v>1.1650420097108372E-2</v>
      </c>
      <c r="AG23" s="19">
        <f t="shared" si="18"/>
        <v>-1.1338803231071615E-2</v>
      </c>
      <c r="AH23" s="19">
        <f t="shared" si="18"/>
        <v>-2.2669428135321579E-2</v>
      </c>
      <c r="AI23" s="19">
        <f t="shared" si="18"/>
        <v>-7.9551534439855742E-2</v>
      </c>
      <c r="AJ23" s="19">
        <f t="shared" si="18"/>
        <v>-6.5004869302761725E-2</v>
      </c>
      <c r="AK23" s="19">
        <f t="shared" si="18"/>
        <v>-4.9187467884862834E-2</v>
      </c>
      <c r="AL23" s="19">
        <f t="shared" si="18"/>
        <v>-6.2264598256455916E-2</v>
      </c>
      <c r="AM23" s="19">
        <f t="shared" si="18"/>
        <v>-6.0823332295084742E-2</v>
      </c>
      <c r="AN23" s="19">
        <f t="shared" si="18"/>
        <v>-0.11289585001137814</v>
      </c>
      <c r="AO23" s="19">
        <f t="shared" si="18"/>
        <v>-5.5713577772185774E-2</v>
      </c>
      <c r="AP23" s="19">
        <f t="shared" si="18"/>
        <v>-4.920913759844403E-2</v>
      </c>
      <c r="AQ23" s="19">
        <f t="shared" si="18"/>
        <v>-6.4285796666161965E-2</v>
      </c>
      <c r="AR23" s="19">
        <f t="shared" si="18"/>
        <v>-4.3299516296098961E-2</v>
      </c>
      <c r="AS23" s="19">
        <f t="shared" si="18"/>
        <v>-3.8028151987569481E-2</v>
      </c>
      <c r="AT23" s="19">
        <f t="shared" si="18"/>
        <v>-5.7920840527247996E-2</v>
      </c>
      <c r="AU23" s="19">
        <f t="shared" si="18"/>
        <v>-2.7796470556393005E-2</v>
      </c>
      <c r="AV23" s="19">
        <f t="shared" si="18"/>
        <v>-4.0344536557872401E-2</v>
      </c>
      <c r="AW23" s="19">
        <f t="shared" si="18"/>
        <v>-5.9471971325172235E-2</v>
      </c>
      <c r="AX23" s="19">
        <f t="shared" ref="AX23:AY28" si="19">AX5/$Z23-1</f>
        <v>-6.3149704447405419E-2</v>
      </c>
      <c r="AY23" s="19">
        <f t="shared" si="19"/>
        <v>-7.639364967921225E-2</v>
      </c>
    </row>
    <row r="24" spans="19:51">
      <c r="Y24" s="17" t="s">
        <v>130</v>
      </c>
      <c r="Z24" s="41">
        <f t="shared" si="17"/>
        <v>12349.831714684889</v>
      </c>
      <c r="AA24" s="19">
        <f>AA6/$Z24-1</f>
        <v>0</v>
      </c>
      <c r="AB24" s="19">
        <f>AB6/$Z24-1</f>
        <v>-1.1499581372608869E-2</v>
      </c>
      <c r="AC24" s="19">
        <f t="shared" ref="AC24:AW24" si="20">AC6/$Z24-1</f>
        <v>-1.5211821237127943E-2</v>
      </c>
      <c r="AD24" s="19">
        <f t="shared" si="20"/>
        <v>-3.0901819579993939E-2</v>
      </c>
      <c r="AE24" s="19">
        <f t="shared" si="20"/>
        <v>-4.4878142784630981E-2</v>
      </c>
      <c r="AF24" s="19">
        <f t="shared" si="20"/>
        <v>-6.7577486023493671E-2</v>
      </c>
      <c r="AG24" s="19">
        <f t="shared" si="20"/>
        <v>-8.9153552189048191E-2</v>
      </c>
      <c r="AH24" s="19">
        <f t="shared" si="20"/>
        <v>-0.11336624969317255</v>
      </c>
      <c r="AI24" s="19">
        <f t="shared" si="20"/>
        <v>-0.14366116260519868</v>
      </c>
      <c r="AJ24" s="19">
        <f t="shared" si="20"/>
        <v>-0.16979465520230663</v>
      </c>
      <c r="AK24" s="19">
        <f t="shared" si="20"/>
        <v>-0.19418249685876365</v>
      </c>
      <c r="AL24" s="19">
        <f t="shared" si="20"/>
        <v>-0.23855027244542004</v>
      </c>
      <c r="AM24" s="19">
        <f t="shared" si="20"/>
        <v>-0.26324396635843328</v>
      </c>
      <c r="AN24" s="19">
        <f t="shared" si="20"/>
        <v>-0.28685896910717212</v>
      </c>
      <c r="AO24" s="19">
        <f t="shared" si="20"/>
        <v>-0.31447999399640081</v>
      </c>
      <c r="AP24" s="19">
        <f t="shared" si="20"/>
        <v>-0.34035166439614573</v>
      </c>
      <c r="AQ24" s="19">
        <f t="shared" si="20"/>
        <v>-0.36832271691436502</v>
      </c>
      <c r="AR24" s="19">
        <f t="shared" si="20"/>
        <v>-0.39738143309985108</v>
      </c>
      <c r="AS24" s="19">
        <f t="shared" si="20"/>
        <v>-0.42379924184910711</v>
      </c>
      <c r="AT24" s="19">
        <f t="shared" si="20"/>
        <v>-0.45291229487757556</v>
      </c>
      <c r="AU24" s="19">
        <f t="shared" si="20"/>
        <v>-0.48434662639570947</v>
      </c>
      <c r="AV24" s="19">
        <f t="shared" si="20"/>
        <v>-0.50397719503873983</v>
      </c>
      <c r="AW24" s="19">
        <f t="shared" si="20"/>
        <v>-0.52350364385853232</v>
      </c>
      <c r="AX24" s="19">
        <f t="shared" si="19"/>
        <v>-0.54093427902644642</v>
      </c>
      <c r="AY24" s="19">
        <f t="shared" si="19"/>
        <v>-0.55470111798720811</v>
      </c>
    </row>
    <row r="25" spans="19:51">
      <c r="Y25" s="17" t="s">
        <v>131</v>
      </c>
      <c r="Z25" s="41">
        <f t="shared" si="17"/>
        <v>1360.3789983137106</v>
      </c>
      <c r="AA25" s="19">
        <f t="shared" ref="AA25:AB28" si="21">AA7/$Z25-1</f>
        <v>0</v>
      </c>
      <c r="AB25" s="19">
        <f t="shared" si="21"/>
        <v>-1.2005626320837681E-2</v>
      </c>
      <c r="AC25" s="19">
        <f t="shared" ref="AC25:AW25" si="22">AC7/$Z25-1</f>
        <v>-2.0241487014009851E-2</v>
      </c>
      <c r="AD25" s="19">
        <f t="shared" si="22"/>
        <v>-5.3519352221556016E-3</v>
      </c>
      <c r="AE25" s="19">
        <f t="shared" si="22"/>
        <v>-2.0837168987332122E-3</v>
      </c>
      <c r="AF25" s="19">
        <f t="shared" si="22"/>
        <v>2.912885683140165E-2</v>
      </c>
      <c r="AG25" s="19">
        <f t="shared" si="22"/>
        <v>1.8308548466143382E-2</v>
      </c>
      <c r="AH25" s="19">
        <f t="shared" si="22"/>
        <v>-3.2654828344056197E-2</v>
      </c>
      <c r="AI25" s="19">
        <f t="shared" si="22"/>
        <v>-6.986373557170289E-2</v>
      </c>
      <c r="AJ25" s="19">
        <f t="shared" si="22"/>
        <v>-6.3646968932495551E-2</v>
      </c>
      <c r="AK25" s="19">
        <f t="shared" si="22"/>
        <v>-7.2428874041390645E-2</v>
      </c>
      <c r="AL25" s="19">
        <f t="shared" si="22"/>
        <v>-0.10934293190103217</v>
      </c>
      <c r="AM25" s="19">
        <f t="shared" si="22"/>
        <v>-8.9676332961475813E-2</v>
      </c>
      <c r="AN25" s="19">
        <f t="shared" si="22"/>
        <v>-0.1058036742804469</v>
      </c>
      <c r="AO25" s="19">
        <f t="shared" si="22"/>
        <v>-2.3922263133514865E-2</v>
      </c>
      <c r="AP25" s="19">
        <f t="shared" si="22"/>
        <v>2.2742529509743203E-2</v>
      </c>
      <c r="AQ25" s="19">
        <f t="shared" si="22"/>
        <v>5.5882722104880989E-2</v>
      </c>
      <c r="AR25" s="19">
        <f t="shared" si="22"/>
        <v>5.6021399001227712E-2</v>
      </c>
      <c r="AS25" s="19">
        <f t="shared" si="22"/>
        <v>4.5910337998477546E-2</v>
      </c>
      <c r="AT25" s="19">
        <f t="shared" si="22"/>
        <v>-1.8182982279979831E-2</v>
      </c>
      <c r="AU25" s="19">
        <f t="shared" si="22"/>
        <v>0.4380052137216861</v>
      </c>
      <c r="AV25" s="19">
        <f t="shared" si="22"/>
        <v>0.17638349026538025</v>
      </c>
      <c r="AW25" s="19">
        <f t="shared" si="22"/>
        <v>0.18161892703082239</v>
      </c>
      <c r="AX25" s="19">
        <f t="shared" si="19"/>
        <v>0.1609632549351192</v>
      </c>
      <c r="AY25" s="19">
        <f t="shared" si="19"/>
        <v>0.15697900510857088</v>
      </c>
    </row>
    <row r="26" spans="19:51">
      <c r="Y26" s="17" t="s">
        <v>132</v>
      </c>
      <c r="Z26" s="41">
        <f t="shared" si="17"/>
        <v>4973.1512402748012</v>
      </c>
      <c r="AA26" s="19">
        <f t="shared" si="21"/>
        <v>0</v>
      </c>
      <c r="AB26" s="19">
        <f t="shared" si="21"/>
        <v>-0.10134767296864244</v>
      </c>
      <c r="AC26" s="19">
        <f t="shared" ref="AC26:AW26" si="23">AC8/$Z26-1</f>
        <v>-0.1947425404472215</v>
      </c>
      <c r="AD26" s="19">
        <f t="shared" si="23"/>
        <v>-0.32328349826305014</v>
      </c>
      <c r="AE26" s="19">
        <f t="shared" si="23"/>
        <v>-0.40943835427806774</v>
      </c>
      <c r="AF26" s="19">
        <f t="shared" si="23"/>
        <v>-0.46773226419420333</v>
      </c>
      <c r="AG26" s="19">
        <f t="shared" si="23"/>
        <v>-0.53481674177715255</v>
      </c>
      <c r="AH26" s="19">
        <f t="shared" si="23"/>
        <v>-0.55839409125128403</v>
      </c>
      <c r="AI26" s="19">
        <f t="shared" si="23"/>
        <v>-0.59625720598594523</v>
      </c>
      <c r="AJ26" s="19">
        <f t="shared" si="23"/>
        <v>-0.60717042681013567</v>
      </c>
      <c r="AK26" s="19">
        <f t="shared" si="23"/>
        <v>-0.63086285093280436</v>
      </c>
      <c r="AL26" s="19">
        <f t="shared" si="23"/>
        <v>-0.67821841428202523</v>
      </c>
      <c r="AM26" s="19">
        <f t="shared" si="23"/>
        <v>-0.78726869594668458</v>
      </c>
      <c r="AN26" s="19">
        <f t="shared" si="23"/>
        <v>-0.79536636499007529</v>
      </c>
      <c r="AO26" s="19">
        <f t="shared" si="23"/>
        <v>-0.80362701863471175</v>
      </c>
      <c r="AP26" s="19">
        <f t="shared" si="23"/>
        <v>-0.803659645175264</v>
      </c>
      <c r="AQ26" s="19">
        <f t="shared" si="23"/>
        <v>-0.80246012939114686</v>
      </c>
      <c r="AR26" s="19">
        <f t="shared" si="23"/>
        <v>-0.80394106889580264</v>
      </c>
      <c r="AS26" s="19">
        <f t="shared" si="23"/>
        <v>-0.80960854981417274</v>
      </c>
      <c r="AT26" s="19">
        <f t="shared" si="23"/>
        <v>-0.81572383187130593</v>
      </c>
      <c r="AU26" s="19">
        <f t="shared" si="23"/>
        <v>-0.82206889781963266</v>
      </c>
      <c r="AV26" s="19">
        <f t="shared" si="23"/>
        <v>-0.82559700563624849</v>
      </c>
      <c r="AW26" s="19">
        <f t="shared" si="23"/>
        <v>-0.82896410168140655</v>
      </c>
      <c r="AX26" s="19">
        <f t="shared" si="19"/>
        <v>-0.83585358577429636</v>
      </c>
      <c r="AY26" s="19">
        <f t="shared" si="19"/>
        <v>-0.83779465041843593</v>
      </c>
    </row>
    <row r="27" spans="19:51" ht="15" thickBot="1">
      <c r="Y27" s="389" t="s">
        <v>133</v>
      </c>
      <c r="Z27" s="660">
        <f t="shared" si="17"/>
        <v>60.533688957800003</v>
      </c>
      <c r="AA27" s="20">
        <f t="shared" si="21"/>
        <v>0</v>
      </c>
      <c r="AB27" s="20">
        <f t="shared" si="21"/>
        <v>-3.7604330087778082E-2</v>
      </c>
      <c r="AC27" s="20">
        <f t="shared" ref="AC27:AW27" si="24">AC9/$Z27-1</f>
        <v>-9.3206679020228278E-2</v>
      </c>
      <c r="AD27" s="20">
        <f t="shared" si="24"/>
        <v>-0.13849687140733424</v>
      </c>
      <c r="AE27" s="20">
        <f t="shared" si="24"/>
        <v>-7.8818907344737732E-2</v>
      </c>
      <c r="AF27" s="20">
        <f t="shared" si="24"/>
        <v>-3.4715479706928121E-2</v>
      </c>
      <c r="AG27" s="20">
        <f t="shared" si="24"/>
        <v>-8.2608101886638141E-2</v>
      </c>
      <c r="AH27" s="20">
        <f t="shared" si="24"/>
        <v>-9.1129894017291546E-2</v>
      </c>
      <c r="AI27" s="20">
        <f t="shared" si="24"/>
        <v>-0.13083811625161934</v>
      </c>
      <c r="AJ27" s="20">
        <f t="shared" si="24"/>
        <v>-0.1412813125623662</v>
      </c>
      <c r="AK27" s="20">
        <f t="shared" si="24"/>
        <v>-0.10481013802451389</v>
      </c>
      <c r="AL27" s="20">
        <f t="shared" si="24"/>
        <v>-0.14444261954191284</v>
      </c>
      <c r="AM27" s="20">
        <f t="shared" si="24"/>
        <v>-0.12654830553512675</v>
      </c>
      <c r="AN27" s="20">
        <f t="shared" si="24"/>
        <v>-0.1709762348006777</v>
      </c>
      <c r="AO27" s="20">
        <f t="shared" si="24"/>
        <v>-0.11330870668367221</v>
      </c>
      <c r="AP27" s="20">
        <f t="shared" si="24"/>
        <v>-0.11136989448800672</v>
      </c>
      <c r="AQ27" s="20">
        <f t="shared" si="24"/>
        <v>-9.8273988276960211E-2</v>
      </c>
      <c r="AR27" s="20">
        <f t="shared" si="24"/>
        <v>-0.15926496773591614</v>
      </c>
      <c r="AS27" s="20">
        <f t="shared" si="24"/>
        <v>-0.18020099998208405</v>
      </c>
      <c r="AT27" s="20">
        <f t="shared" si="24"/>
        <v>-0.15322709577581151</v>
      </c>
      <c r="AU27" s="20">
        <f t="shared" si="24"/>
        <v>-0.1102871889148227</v>
      </c>
      <c r="AV27" s="20">
        <f t="shared" si="24"/>
        <v>-0.11457641066340984</v>
      </c>
      <c r="AW27" s="20">
        <f t="shared" si="24"/>
        <v>-0.23640166211869473</v>
      </c>
      <c r="AX27" s="20">
        <f t="shared" si="19"/>
        <v>-0.23251742254816532</v>
      </c>
      <c r="AY27" s="20">
        <f t="shared" si="19"/>
        <v>-0.29118200145852469</v>
      </c>
    </row>
    <row r="28" spans="19:51" ht="15" thickTop="1">
      <c r="Y28" s="390" t="s">
        <v>134</v>
      </c>
      <c r="Z28" s="193">
        <f t="shared" si="17"/>
        <v>48582.354583789012</v>
      </c>
      <c r="AA28" s="21">
        <f t="shared" si="21"/>
        <v>0</v>
      </c>
      <c r="AB28" s="21">
        <f t="shared" si="21"/>
        <v>-3.5524097064947524E-2</v>
      </c>
      <c r="AC28" s="21">
        <f t="shared" ref="AC28:AW28" si="25">AC10/$Z28-1</f>
        <v>-1.0273079652446504E-2</v>
      </c>
      <c r="AD28" s="21">
        <f t="shared" si="25"/>
        <v>-0.11896885104443222</v>
      </c>
      <c r="AE28" s="21">
        <f t="shared" si="25"/>
        <v>-1.4245926412901233E-2</v>
      </c>
      <c r="AF28" s="21">
        <f t="shared" si="25"/>
        <v>-5.7130175820348406E-2</v>
      </c>
      <c r="AG28" s="21">
        <f t="shared" si="25"/>
        <v>-8.3964278119402325E-2</v>
      </c>
      <c r="AH28" s="21">
        <f t="shared" si="25"/>
        <v>-0.10092949564277864</v>
      </c>
      <c r="AI28" s="21">
        <f t="shared" si="25"/>
        <v>-0.14853386530919421</v>
      </c>
      <c r="AJ28" s="21">
        <f t="shared" si="25"/>
        <v>-0.14719885939618038</v>
      </c>
      <c r="AK28" s="21">
        <f t="shared" si="25"/>
        <v>-0.14630931524279278</v>
      </c>
      <c r="AL28" s="21">
        <f t="shared" si="25"/>
        <v>-0.17155013731058844</v>
      </c>
      <c r="AM28" s="21">
        <f t="shared" si="25"/>
        <v>-0.1875321563417448</v>
      </c>
      <c r="AN28" s="21">
        <f t="shared" si="25"/>
        <v>-0.22685311194059066</v>
      </c>
      <c r="AO28" s="21">
        <f t="shared" si="25"/>
        <v>-0.19723505439849187</v>
      </c>
      <c r="AP28" s="21">
        <f t="shared" si="25"/>
        <v>-0.19851106076906377</v>
      </c>
      <c r="AQ28" s="21">
        <f t="shared" si="25"/>
        <v>-0.21381416271812936</v>
      </c>
      <c r="AR28" s="21">
        <f t="shared" si="25"/>
        <v>-0.20853529715792951</v>
      </c>
      <c r="AS28" s="21">
        <f t="shared" si="25"/>
        <v>-0.21290259381773402</v>
      </c>
      <c r="AT28" s="21">
        <f t="shared" si="25"/>
        <v>-0.23490809528937906</v>
      </c>
      <c r="AU28" s="21">
        <f t="shared" si="25"/>
        <v>-0.21221900866232946</v>
      </c>
      <c r="AV28" s="21">
        <f t="shared" si="25"/>
        <v>-0.23260829061756128</v>
      </c>
      <c r="AW28" s="21">
        <f t="shared" si="25"/>
        <v>-0.24966960789008841</v>
      </c>
      <c r="AX28" s="21">
        <f t="shared" si="19"/>
        <v>-0.25763814223990766</v>
      </c>
      <c r="AY28" s="21">
        <f t="shared" si="19"/>
        <v>-0.26965529428280244</v>
      </c>
    </row>
    <row r="29" spans="19:51"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</row>
    <row r="30" spans="19:51">
      <c r="Y30" s="667" t="s">
        <v>385</v>
      </c>
    </row>
    <row r="31" spans="19:51">
      <c r="Y31" s="13"/>
      <c r="Z31" s="367">
        <v>1990</v>
      </c>
      <c r="AA31" s="13">
        <v>1990</v>
      </c>
      <c r="AB31" s="13">
        <f t="shared" ref="AB31:AY31" si="26">AA31+1</f>
        <v>1991</v>
      </c>
      <c r="AC31" s="13">
        <f t="shared" si="26"/>
        <v>1992</v>
      </c>
      <c r="AD31" s="13">
        <f t="shared" si="26"/>
        <v>1993</v>
      </c>
      <c r="AE31" s="13">
        <f t="shared" si="26"/>
        <v>1994</v>
      </c>
      <c r="AF31" s="13">
        <f t="shared" si="26"/>
        <v>1995</v>
      </c>
      <c r="AG31" s="13">
        <f t="shared" si="26"/>
        <v>1996</v>
      </c>
      <c r="AH31" s="13">
        <f t="shared" si="26"/>
        <v>1997</v>
      </c>
      <c r="AI31" s="13">
        <f t="shared" si="26"/>
        <v>1998</v>
      </c>
      <c r="AJ31" s="13">
        <f t="shared" si="26"/>
        <v>1999</v>
      </c>
      <c r="AK31" s="13">
        <f t="shared" si="26"/>
        <v>2000</v>
      </c>
      <c r="AL31" s="13">
        <f t="shared" si="26"/>
        <v>2001</v>
      </c>
      <c r="AM31" s="13">
        <f t="shared" si="26"/>
        <v>2002</v>
      </c>
      <c r="AN31" s="13">
        <f t="shared" si="26"/>
        <v>2003</v>
      </c>
      <c r="AO31" s="13">
        <f t="shared" si="26"/>
        <v>2004</v>
      </c>
      <c r="AP31" s="13">
        <f t="shared" si="26"/>
        <v>2005</v>
      </c>
      <c r="AQ31" s="13">
        <f t="shared" si="26"/>
        <v>2006</v>
      </c>
      <c r="AR31" s="13">
        <f t="shared" si="26"/>
        <v>2007</v>
      </c>
      <c r="AS31" s="13">
        <f t="shared" si="26"/>
        <v>2008</v>
      </c>
      <c r="AT31" s="13">
        <f t="shared" si="26"/>
        <v>2009</v>
      </c>
      <c r="AU31" s="13">
        <f t="shared" si="26"/>
        <v>2010</v>
      </c>
      <c r="AV31" s="13">
        <f t="shared" si="26"/>
        <v>2011</v>
      </c>
      <c r="AW31" s="13">
        <f t="shared" si="26"/>
        <v>2012</v>
      </c>
      <c r="AX31" s="13">
        <f t="shared" si="26"/>
        <v>2013</v>
      </c>
      <c r="AY31" s="13">
        <f t="shared" si="26"/>
        <v>2014</v>
      </c>
    </row>
    <row r="32" spans="19:51">
      <c r="Y32" s="17" t="s">
        <v>129</v>
      </c>
      <c r="Z32" s="661">
        <f t="shared" ref="Z32:Z37" si="27">AP5</f>
        <v>28370.134109777162</v>
      </c>
      <c r="AA32" s="649"/>
      <c r="AB32" s="649"/>
      <c r="AC32" s="649"/>
      <c r="AD32" s="649"/>
      <c r="AE32" s="649"/>
      <c r="AF32" s="649"/>
      <c r="AG32" s="649"/>
      <c r="AH32" s="649"/>
      <c r="AI32" s="649"/>
      <c r="AJ32" s="649"/>
      <c r="AK32" s="649"/>
      <c r="AL32" s="649"/>
      <c r="AM32" s="649"/>
      <c r="AN32" s="649"/>
      <c r="AO32" s="649"/>
      <c r="AP32" s="19">
        <f t="shared" ref="AP32:AW32" si="28">AP5/$Z32-1</f>
        <v>0</v>
      </c>
      <c r="AQ32" s="19">
        <f t="shared" si="28"/>
        <v>-1.5856966725191879E-2</v>
      </c>
      <c r="AR32" s="19">
        <f t="shared" si="28"/>
        <v>6.2154796980464777E-3</v>
      </c>
      <c r="AS32" s="19">
        <f t="shared" si="28"/>
        <v>1.1759668769463216E-2</v>
      </c>
      <c r="AT32" s="19">
        <f t="shared" si="28"/>
        <v>-9.1625858780337577E-3</v>
      </c>
      <c r="AU32" s="19">
        <f t="shared" si="28"/>
        <v>2.2520901166388718E-2</v>
      </c>
      <c r="AV32" s="19">
        <f t="shared" si="28"/>
        <v>9.3233973853943386E-3</v>
      </c>
      <c r="AW32" s="19">
        <f t="shared" si="28"/>
        <v>-1.0793997010873468E-2</v>
      </c>
      <c r="AX32" s="19">
        <f t="shared" ref="AX32:AY37" si="29">AX5/$Z32-1</f>
        <v>-1.4662074910721801E-2</v>
      </c>
      <c r="AY32" s="19">
        <f t="shared" si="29"/>
        <v>-2.8591473851677818E-2</v>
      </c>
    </row>
    <row r="33" spans="25:51">
      <c r="Y33" s="17" t="s">
        <v>130</v>
      </c>
      <c r="Z33" s="661">
        <f t="shared" si="27"/>
        <v>8146.5459355795811</v>
      </c>
      <c r="AA33" s="649"/>
      <c r="AB33" s="649"/>
      <c r="AC33" s="649"/>
      <c r="AD33" s="649"/>
      <c r="AE33" s="649"/>
      <c r="AF33" s="649"/>
      <c r="AG33" s="649"/>
      <c r="AH33" s="649"/>
      <c r="AI33" s="649"/>
      <c r="AJ33" s="649"/>
      <c r="AK33" s="649"/>
      <c r="AL33" s="649"/>
      <c r="AM33" s="649"/>
      <c r="AN33" s="649"/>
      <c r="AO33" s="649"/>
      <c r="AP33" s="19">
        <f t="shared" ref="AP33:AW33" si="30">AP6/$Z33-1</f>
        <v>0</v>
      </c>
      <c r="AQ33" s="19">
        <f t="shared" si="30"/>
        <v>-4.2402975962357314E-2</v>
      </c>
      <c r="AR33" s="19">
        <f t="shared" si="30"/>
        <v>-8.6454805728417794E-2</v>
      </c>
      <c r="AS33" s="19">
        <f t="shared" si="30"/>
        <v>-0.12650312742254077</v>
      </c>
      <c r="AT33" s="19">
        <f t="shared" si="30"/>
        <v>-0.17063732962865708</v>
      </c>
      <c r="AU33" s="19">
        <f t="shared" si="30"/>
        <v>-0.2182904954467112</v>
      </c>
      <c r="AV33" s="19">
        <f t="shared" si="30"/>
        <v>-0.24804963767976196</v>
      </c>
      <c r="AW33" s="19">
        <f t="shared" si="30"/>
        <v>-0.27765093850305245</v>
      </c>
      <c r="AX33" s="19">
        <f t="shared" si="29"/>
        <v>-0.30407507122212862</v>
      </c>
      <c r="AY33" s="19">
        <f t="shared" si="29"/>
        <v>-0.32494503816922837</v>
      </c>
    </row>
    <row r="34" spans="25:51">
      <c r="Y34" s="17" t="s">
        <v>131</v>
      </c>
      <c r="Z34" s="661">
        <f t="shared" si="27"/>
        <v>1391.3174578272949</v>
      </c>
      <c r="AA34" s="649"/>
      <c r="AB34" s="649"/>
      <c r="AC34" s="649"/>
      <c r="AD34" s="649"/>
      <c r="AE34" s="649"/>
      <c r="AF34" s="649"/>
      <c r="AG34" s="649"/>
      <c r="AH34" s="649"/>
      <c r="AI34" s="649"/>
      <c r="AJ34" s="649"/>
      <c r="AK34" s="649"/>
      <c r="AL34" s="649"/>
      <c r="AM34" s="649"/>
      <c r="AN34" s="649"/>
      <c r="AO34" s="649"/>
      <c r="AP34" s="19">
        <f t="shared" ref="AP34:AW34" si="31">AP7/$Z34-1</f>
        <v>0</v>
      </c>
      <c r="AQ34" s="19">
        <f t="shared" si="31"/>
        <v>3.2403260487293695E-2</v>
      </c>
      <c r="AR34" s="19">
        <f t="shared" si="31"/>
        <v>3.2538853652088751E-2</v>
      </c>
      <c r="AS34" s="19">
        <f t="shared" si="31"/>
        <v>2.2652630373980909E-2</v>
      </c>
      <c r="AT34" s="19">
        <f t="shared" si="31"/>
        <v>-4.0015459031845224E-2</v>
      </c>
      <c r="AU34" s="19">
        <f t="shared" si="31"/>
        <v>0.40602856753302463</v>
      </c>
      <c r="AV34" s="19">
        <f t="shared" si="31"/>
        <v>0.15022447617318302</v>
      </c>
      <c r="AW34" s="19">
        <f t="shared" si="31"/>
        <v>0.15534349353520827</v>
      </c>
      <c r="AX34" s="19">
        <f t="shared" si="29"/>
        <v>0.13514713765900876</v>
      </c>
      <c r="AY34" s="19">
        <f t="shared" si="29"/>
        <v>0.13125148483184201</v>
      </c>
    </row>
    <row r="35" spans="25:51">
      <c r="Y35" s="17" t="s">
        <v>132</v>
      </c>
      <c r="Z35" s="661">
        <f t="shared" si="27"/>
        <v>976.43027911263027</v>
      </c>
      <c r="AA35" s="649"/>
      <c r="AB35" s="649"/>
      <c r="AC35" s="649"/>
      <c r="AD35" s="649"/>
      <c r="AE35" s="649"/>
      <c r="AF35" s="649"/>
      <c r="AG35" s="649"/>
      <c r="AH35" s="649"/>
      <c r="AI35" s="649"/>
      <c r="AJ35" s="649"/>
      <c r="AK35" s="649"/>
      <c r="AL35" s="649"/>
      <c r="AM35" s="649"/>
      <c r="AN35" s="649"/>
      <c r="AO35" s="649"/>
      <c r="AP35" s="19">
        <f t="shared" ref="AP35:AW35" si="32">AP8/$Z35-1</f>
        <v>0</v>
      </c>
      <c r="AQ35" s="19">
        <f t="shared" si="32"/>
        <v>6.1093695444727203E-3</v>
      </c>
      <c r="AR35" s="19">
        <f t="shared" si="32"/>
        <v>-1.4333462969944311E-3</v>
      </c>
      <c r="AS35" s="19">
        <f t="shared" si="32"/>
        <v>-3.0298940043268607E-2</v>
      </c>
      <c r="AT35" s="19">
        <f t="shared" si="32"/>
        <v>-6.1445272963935871E-2</v>
      </c>
      <c r="AU35" s="19">
        <f t="shared" si="32"/>
        <v>-9.3761940385621245E-2</v>
      </c>
      <c r="AV35" s="19">
        <f t="shared" si="32"/>
        <v>-0.11173128662503951</v>
      </c>
      <c r="AW35" s="19">
        <f t="shared" si="32"/>
        <v>-0.1288805682801718</v>
      </c>
      <c r="AX35" s="19">
        <f t="shared" si="29"/>
        <v>-0.1639700642680938</v>
      </c>
      <c r="AY35" s="19">
        <f t="shared" si="29"/>
        <v>-0.17385628784078899</v>
      </c>
    </row>
    <row r="36" spans="25:51" ht="15" thickBot="1">
      <c r="Y36" s="389" t="s">
        <v>133</v>
      </c>
      <c r="Z36" s="663">
        <f t="shared" si="27"/>
        <v>53.792058405600002</v>
      </c>
      <c r="AA36" s="664"/>
      <c r="AB36" s="664"/>
      <c r="AC36" s="664"/>
      <c r="AD36" s="664"/>
      <c r="AE36" s="664"/>
      <c r="AF36" s="664"/>
      <c r="AG36" s="664"/>
      <c r="AH36" s="664"/>
      <c r="AI36" s="664"/>
      <c r="AJ36" s="664"/>
      <c r="AK36" s="664"/>
      <c r="AL36" s="664"/>
      <c r="AM36" s="664"/>
      <c r="AN36" s="664"/>
      <c r="AO36" s="664"/>
      <c r="AP36" s="20">
        <f t="shared" ref="AP36:AW36" si="33">AP9/$Z36-1</f>
        <v>0</v>
      </c>
      <c r="AQ36" s="20">
        <f t="shared" si="33"/>
        <v>1.4737184943223625E-2</v>
      </c>
      <c r="AR36" s="20">
        <f t="shared" si="33"/>
        <v>-5.3897648696376588E-2</v>
      </c>
      <c r="AS36" s="20">
        <f t="shared" si="33"/>
        <v>-7.745754399623872E-2</v>
      </c>
      <c r="AT36" s="20">
        <f t="shared" si="33"/>
        <v>-4.7103064625171998E-2</v>
      </c>
      <c r="AU36" s="20">
        <f t="shared" si="33"/>
        <v>1.2183984837652595E-3</v>
      </c>
      <c r="AV36" s="20">
        <f t="shared" si="33"/>
        <v>-3.6083812100374812E-3</v>
      </c>
      <c r="AW36" s="20">
        <f t="shared" si="33"/>
        <v>-0.14070170125358261</v>
      </c>
      <c r="AX36" s="20">
        <f t="shared" si="29"/>
        <v>-0.13633065918958298</v>
      </c>
      <c r="AY36" s="20">
        <f t="shared" si="29"/>
        <v>-0.20234753004110462</v>
      </c>
    </row>
    <row r="37" spans="25:51" ht="15" thickTop="1">
      <c r="Y37" s="390" t="s">
        <v>134</v>
      </c>
      <c r="Z37" s="662">
        <f t="shared" si="27"/>
        <v>38938.219840702266</v>
      </c>
      <c r="AA37" s="665"/>
      <c r="AB37" s="665"/>
      <c r="AC37" s="665"/>
      <c r="AD37" s="665"/>
      <c r="AE37" s="665"/>
      <c r="AF37" s="665"/>
      <c r="AG37" s="665"/>
      <c r="AH37" s="665"/>
      <c r="AI37" s="665"/>
      <c r="AJ37" s="665"/>
      <c r="AK37" s="665"/>
      <c r="AL37" s="665"/>
      <c r="AM37" s="665"/>
      <c r="AN37" s="665"/>
      <c r="AO37" s="665"/>
      <c r="AP37" s="21">
        <f t="shared" ref="AP37:AW37" si="34">AP10/$Z37-1</f>
        <v>0</v>
      </c>
      <c r="AQ37" s="21">
        <f t="shared" si="34"/>
        <v>-1.9093341404997521E-2</v>
      </c>
      <c r="AR37" s="21">
        <f t="shared" si="34"/>
        <v>-1.2507017749345817E-2</v>
      </c>
      <c r="AS37" s="21">
        <f t="shared" si="34"/>
        <v>-1.7955997075242869E-2</v>
      </c>
      <c r="AT37" s="21">
        <f t="shared" si="34"/>
        <v>-4.5411773935694955E-2</v>
      </c>
      <c r="AU37" s="21">
        <f t="shared" si="34"/>
        <v>-1.7103103015269294E-2</v>
      </c>
      <c r="AV37" s="21">
        <f t="shared" si="34"/>
        <v>-4.2542358577293937E-2</v>
      </c>
      <c r="AW37" s="21">
        <f t="shared" si="34"/>
        <v>-6.3829386304586344E-2</v>
      </c>
      <c r="AX37" s="21">
        <f t="shared" si="29"/>
        <v>-7.3771550144633213E-2</v>
      </c>
      <c r="AY37" s="21">
        <f t="shared" si="29"/>
        <v>-8.8765084621136081E-2</v>
      </c>
    </row>
    <row r="38" spans="25:51"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</row>
    <row r="39" spans="25:51">
      <c r="Y39" s="667" t="s">
        <v>387</v>
      </c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</row>
    <row r="40" spans="25:51">
      <c r="Y40" s="13"/>
      <c r="Z40" s="367"/>
      <c r="AA40" s="13">
        <v>1990</v>
      </c>
      <c r="AB40" s="13">
        <f t="shared" ref="AB40:AP40" si="35">AA40+1</f>
        <v>1991</v>
      </c>
      <c r="AC40" s="13">
        <f t="shared" si="35"/>
        <v>1992</v>
      </c>
      <c r="AD40" s="13">
        <f t="shared" si="35"/>
        <v>1993</v>
      </c>
      <c r="AE40" s="13">
        <f t="shared" si="35"/>
        <v>1994</v>
      </c>
      <c r="AF40" s="13">
        <f t="shared" si="35"/>
        <v>1995</v>
      </c>
      <c r="AG40" s="13">
        <f t="shared" si="35"/>
        <v>1996</v>
      </c>
      <c r="AH40" s="13">
        <f t="shared" si="35"/>
        <v>1997</v>
      </c>
      <c r="AI40" s="13">
        <f t="shared" si="35"/>
        <v>1998</v>
      </c>
      <c r="AJ40" s="13">
        <f t="shared" si="35"/>
        <v>1999</v>
      </c>
      <c r="AK40" s="13">
        <f t="shared" si="35"/>
        <v>2000</v>
      </c>
      <c r="AL40" s="13">
        <f t="shared" si="35"/>
        <v>2001</v>
      </c>
      <c r="AM40" s="13">
        <f t="shared" si="35"/>
        <v>2002</v>
      </c>
      <c r="AN40" s="13">
        <f t="shared" si="35"/>
        <v>2003</v>
      </c>
      <c r="AO40" s="13">
        <f t="shared" si="35"/>
        <v>2004</v>
      </c>
      <c r="AP40" s="13">
        <f t="shared" si="35"/>
        <v>2005</v>
      </c>
      <c r="AQ40" s="13">
        <f t="shared" ref="AQ40:AY40" si="36">AP40+1</f>
        <v>2006</v>
      </c>
      <c r="AR40" s="13">
        <f t="shared" si="36"/>
        <v>2007</v>
      </c>
      <c r="AS40" s="13">
        <f t="shared" si="36"/>
        <v>2008</v>
      </c>
      <c r="AT40" s="13">
        <f t="shared" si="36"/>
        <v>2009</v>
      </c>
      <c r="AU40" s="13">
        <f t="shared" si="36"/>
        <v>2010</v>
      </c>
      <c r="AV40" s="13">
        <f t="shared" si="36"/>
        <v>2011</v>
      </c>
      <c r="AW40" s="13">
        <f t="shared" si="36"/>
        <v>2012</v>
      </c>
      <c r="AX40" s="13">
        <f t="shared" si="36"/>
        <v>2013</v>
      </c>
      <c r="AY40" s="13">
        <f t="shared" si="36"/>
        <v>2014</v>
      </c>
    </row>
    <row r="41" spans="25:51">
      <c r="Y41" s="17" t="s">
        <v>129</v>
      </c>
      <c r="Z41" s="11"/>
      <c r="AA41" s="11"/>
      <c r="AB41" s="19">
        <f t="shared" ref="AB41:AU41" si="37">AB5/AA5-1</f>
        <v>-3.5564857788507709E-2</v>
      </c>
      <c r="AC41" s="19">
        <f t="shared" si="37"/>
        <v>6.0868756276133862E-2</v>
      </c>
      <c r="AD41" s="19">
        <f t="shared" si="37"/>
        <v>-0.14626104204485846</v>
      </c>
      <c r="AE41" s="19">
        <f t="shared" si="37"/>
        <v>0.21795419234487867</v>
      </c>
      <c r="AF41" s="19">
        <f t="shared" si="37"/>
        <v>-4.9089318411390193E-2</v>
      </c>
      <c r="AG41" s="19">
        <f t="shared" si="37"/>
        <v>-2.2724473663514377E-2</v>
      </c>
      <c r="AH41" s="19">
        <f t="shared" si="37"/>
        <v>-1.1460574098872245E-2</v>
      </c>
      <c r="AI41" s="19">
        <f t="shared" si="37"/>
        <v>-5.8201501049953919E-2</v>
      </c>
      <c r="AJ41" s="19">
        <f t="shared" si="37"/>
        <v>1.5803888736173333E-2</v>
      </c>
      <c r="AK41" s="19">
        <f t="shared" si="37"/>
        <v>1.6917094965086754E-2</v>
      </c>
      <c r="AL41" s="19">
        <f t="shared" si="37"/>
        <v>-1.3753636947235304E-2</v>
      </c>
      <c r="AM41" s="19">
        <f t="shared" si="37"/>
        <v>1.5369644344145339E-3</v>
      </c>
      <c r="AN41" s="19">
        <f t="shared" si="37"/>
        <v>-5.5444858786307005E-2</v>
      </c>
      <c r="AO41" s="19">
        <f t="shared" si="37"/>
        <v>6.4459480028276062E-2</v>
      </c>
      <c r="AP41" s="19">
        <f t="shared" si="37"/>
        <v>6.8882068201256974E-3</v>
      </c>
      <c r="AQ41" s="19">
        <f t="shared" si="37"/>
        <v>-1.5856966725191879E-2</v>
      </c>
      <c r="AR41" s="19">
        <f t="shared" si="37"/>
        <v>2.2428087866243063E-2</v>
      </c>
      <c r="AS41" s="19">
        <f t="shared" si="37"/>
        <v>5.5099421379209979E-3</v>
      </c>
      <c r="AT41" s="19">
        <f t="shared" si="37"/>
        <v>-2.0679075568354355E-2</v>
      </c>
      <c r="AU41" s="19">
        <f t="shared" si="37"/>
        <v>3.1976474235683616E-2</v>
      </c>
      <c r="AV41" s="19">
        <f t="shared" ref="AV41:AV46" si="38">AV5/AU5-1</f>
        <v>-1.2906830330744357E-2</v>
      </c>
      <c r="AW41" s="19">
        <f t="shared" ref="AW41:AY46" si="39">AW5/AV5-1</f>
        <v>-1.9931564499922505E-2</v>
      </c>
      <c r="AX41" s="19">
        <f t="shared" si="39"/>
        <v>-3.9102855099544254E-3</v>
      </c>
      <c r="AY41" s="19">
        <f t="shared" si="39"/>
        <v>-1.4136671883094198E-2</v>
      </c>
    </row>
    <row r="42" spans="25:51">
      <c r="Y42" s="17" t="s">
        <v>130</v>
      </c>
      <c r="Z42" s="11"/>
      <c r="AA42" s="11"/>
      <c r="AB42" s="19">
        <f t="shared" ref="AB42:AU42" si="40">AB6/AA6-1</f>
        <v>-1.1499581372608869E-2</v>
      </c>
      <c r="AC42" s="19">
        <f t="shared" si="40"/>
        <v>-3.7554256878048475E-3</v>
      </c>
      <c r="AD42" s="19">
        <f t="shared" si="40"/>
        <v>-1.59323585327521E-2</v>
      </c>
      <c r="AE42" s="19">
        <f t="shared" si="40"/>
        <v>-1.4421988903724592E-2</v>
      </c>
      <c r="AF42" s="19">
        <f t="shared" si="40"/>
        <v>-2.3765913288846696E-2</v>
      </c>
      <c r="AG42" s="19">
        <f t="shared" si="40"/>
        <v>-2.3139795363304794E-2</v>
      </c>
      <c r="AH42" s="19">
        <f t="shared" si="40"/>
        <v>-2.6582633727468608E-2</v>
      </c>
      <c r="AI42" s="19">
        <f t="shared" si="40"/>
        <v>-3.4168463473832733E-2</v>
      </c>
      <c r="AJ42" s="19">
        <f t="shared" si="40"/>
        <v>-3.0517701003276554E-2</v>
      </c>
      <c r="AK42" s="19">
        <f t="shared" si="40"/>
        <v>-2.937567411397457E-2</v>
      </c>
      <c r="AL42" s="19">
        <f t="shared" si="40"/>
        <v>-5.5059334667839854E-2</v>
      </c>
      <c r="AM42" s="19">
        <f t="shared" si="40"/>
        <v>-3.2429841418839089E-2</v>
      </c>
      <c r="AN42" s="19">
        <f t="shared" si="40"/>
        <v>-3.2052676422637316E-2</v>
      </c>
      <c r="AO42" s="19">
        <f t="shared" si="40"/>
        <v>-3.8731504278540885E-2</v>
      </c>
      <c r="AP42" s="19">
        <f t="shared" si="40"/>
        <v>-3.7740212062620793E-2</v>
      </c>
      <c r="AQ42" s="19">
        <f t="shared" si="40"/>
        <v>-4.2402975962357314E-2</v>
      </c>
      <c r="AR42" s="19">
        <f t="shared" si="40"/>
        <v>-4.6002471457481042E-2</v>
      </c>
      <c r="AS42" s="19">
        <f t="shared" si="40"/>
        <v>-4.383835845806805E-2</v>
      </c>
      <c r="AT42" s="19">
        <f t="shared" si="40"/>
        <v>-5.052588462725438E-2</v>
      </c>
      <c r="AU42" s="19">
        <f t="shared" si="40"/>
        <v>-5.745757256800299E-2</v>
      </c>
      <c r="AV42" s="19">
        <f t="shared" si="38"/>
        <v>-3.8069310990476946E-2</v>
      </c>
      <c r="AW42" s="19">
        <f t="shared" si="39"/>
        <v>-3.9366030401198127E-2</v>
      </c>
      <c r="AX42" s="19">
        <f t="shared" si="39"/>
        <v>-3.6580836229393898E-2</v>
      </c>
      <c r="AY42" s="19">
        <f t="shared" si="39"/>
        <v>-2.998881931668973E-2</v>
      </c>
    </row>
    <row r="43" spans="25:51">
      <c r="Y43" s="17" t="s">
        <v>131</v>
      </c>
      <c r="Z43" s="11"/>
      <c r="AA43" s="11"/>
      <c r="AB43" s="19">
        <f t="shared" ref="AB43:AU43" si="41">AB7/AA7-1</f>
        <v>-1.2005626320837681E-2</v>
      </c>
      <c r="AC43" s="19">
        <f t="shared" si="41"/>
        <v>-8.3359388601605966E-3</v>
      </c>
      <c r="AD43" s="19">
        <f t="shared" si="41"/>
        <v>1.519716501005508E-2</v>
      </c>
      <c r="AE43" s="19">
        <f t="shared" si="41"/>
        <v>3.2858037321494837E-3</v>
      </c>
      <c r="AF43" s="19">
        <f t="shared" si="41"/>
        <v>3.1277747701574876E-2</v>
      </c>
      <c r="AG43" s="19">
        <f t="shared" si="41"/>
        <v>-1.0514046218248363E-2</v>
      </c>
      <c r="AH43" s="19">
        <f t="shared" si="41"/>
        <v>-5.0047087287015901E-2</v>
      </c>
      <c r="AI43" s="19">
        <f t="shared" si="41"/>
        <v>-3.8464974362719784E-2</v>
      </c>
      <c r="AJ43" s="19">
        <f t="shared" si="41"/>
        <v>6.6837160069534995E-3</v>
      </c>
      <c r="AK43" s="19">
        <f t="shared" si="41"/>
        <v>-9.3788398365979297E-3</v>
      </c>
      <c r="AL43" s="19">
        <f t="shared" si="41"/>
        <v>-3.9796471479739304E-2</v>
      </c>
      <c r="AM43" s="19">
        <f t="shared" si="41"/>
        <v>2.2081000245732119E-2</v>
      </c>
      <c r="AN43" s="19">
        <f t="shared" si="41"/>
        <v>-1.771605188672809E-2</v>
      </c>
      <c r="AO43" s="19">
        <f t="shared" si="41"/>
        <v>9.1569836278451167E-2</v>
      </c>
      <c r="AP43" s="19">
        <f t="shared" si="41"/>
        <v>4.7808479674033455E-2</v>
      </c>
      <c r="AQ43" s="19">
        <f t="shared" si="41"/>
        <v>3.2403260487293695E-2</v>
      </c>
      <c r="AR43" s="19">
        <f t="shared" si="41"/>
        <v>1.3133740466031441E-4</v>
      </c>
      <c r="AS43" s="19">
        <f t="shared" si="41"/>
        <v>-9.5746743506457399E-3</v>
      </c>
      <c r="AT43" s="19">
        <f t="shared" si="41"/>
        <v>-6.1279937629367454E-2</v>
      </c>
      <c r="AU43" s="19">
        <f t="shared" si="41"/>
        <v>0.46463667645629947</v>
      </c>
      <c r="AV43" s="19">
        <f t="shared" si="38"/>
        <v>-0.18193377948832701</v>
      </c>
      <c r="AW43" s="19">
        <f t="shared" si="39"/>
        <v>4.4504507320661801E-3</v>
      </c>
      <c r="AX43" s="19">
        <f t="shared" si="39"/>
        <v>-1.7480823659119071E-2</v>
      </c>
      <c r="AY43" s="19">
        <f t="shared" si="39"/>
        <v>-3.4318483462862925E-3</v>
      </c>
    </row>
    <row r="44" spans="25:51">
      <c r="Y44" s="17" t="s">
        <v>132</v>
      </c>
      <c r="Z44" s="11"/>
      <c r="AA44" s="11"/>
      <c r="AB44" s="19">
        <f t="shared" ref="AB44:AU44" si="42">AB8/AA8-1</f>
        <v>-0.10134767296864244</v>
      </c>
      <c r="AC44" s="19">
        <f t="shared" si="42"/>
        <v>-0.10392769780845423</v>
      </c>
      <c r="AD44" s="19">
        <f t="shared" si="42"/>
        <v>-0.15962715562699326</v>
      </c>
      <c r="AE44" s="19">
        <f t="shared" si="42"/>
        <v>-0.12731307097415412</v>
      </c>
      <c r="AF44" s="19">
        <f t="shared" si="42"/>
        <v>-9.8709271654230379E-2</v>
      </c>
      <c r="AG44" s="19">
        <f t="shared" si="42"/>
        <v>-0.12603521323980027</v>
      </c>
      <c r="AH44" s="19">
        <f t="shared" si="42"/>
        <v>-5.0684002610508205E-2</v>
      </c>
      <c r="AI44" s="19">
        <f t="shared" si="42"/>
        <v>-8.5739601723051395E-2</v>
      </c>
      <c r="AJ44" s="19">
        <f t="shared" si="42"/>
        <v>-2.7030131524305334E-2</v>
      </c>
      <c r="AK44" s="19">
        <f t="shared" si="42"/>
        <v>-6.031222122683122E-2</v>
      </c>
      <c r="AL44" s="19">
        <f t="shared" si="42"/>
        <v>-0.12828717854295535</v>
      </c>
      <c r="AM44" s="19">
        <f t="shared" si="42"/>
        <v>-0.33889534549138689</v>
      </c>
      <c r="AN44" s="19">
        <f t="shared" si="42"/>
        <v>-3.8065244226403339E-2</v>
      </c>
      <c r="AO44" s="19">
        <f t="shared" si="42"/>
        <v>-4.0368014985589951E-2</v>
      </c>
      <c r="AP44" s="19">
        <f t="shared" si="42"/>
        <v>-1.6614577181373047E-4</v>
      </c>
      <c r="AQ44" s="19">
        <f t="shared" si="42"/>
        <v>6.1093695444727203E-3</v>
      </c>
      <c r="AR44" s="19">
        <f t="shared" si="42"/>
        <v>-7.4969144208271166E-3</v>
      </c>
      <c r="AS44" s="19">
        <f t="shared" si="42"/>
        <v>-2.8907027527137363E-2</v>
      </c>
      <c r="AT44" s="19">
        <f t="shared" si="42"/>
        <v>-3.2119520341719499E-2</v>
      </c>
      <c r="AU44" s="19">
        <f t="shared" si="42"/>
        <v>-3.4432374043590119E-2</v>
      </c>
      <c r="AV44" s="19">
        <f t="shared" si="38"/>
        <v>-1.9828505378668981E-2</v>
      </c>
      <c r="AW44" s="19">
        <f t="shared" si="39"/>
        <v>-1.9306411896433784E-2</v>
      </c>
      <c r="AX44" s="19">
        <f t="shared" si="39"/>
        <v>-4.028092441772968E-2</v>
      </c>
      <c r="AY44" s="19">
        <f t="shared" si="39"/>
        <v>-1.1825202842814742E-2</v>
      </c>
    </row>
    <row r="45" spans="25:51" ht="15" thickBot="1">
      <c r="Y45" s="389" t="s">
        <v>133</v>
      </c>
      <c r="Z45" s="23"/>
      <c r="AA45" s="23"/>
      <c r="AB45" s="20">
        <f t="shared" ref="AB45:AU45" si="43">AB9/AA9-1</f>
        <v>-3.7604330087778082E-2</v>
      </c>
      <c r="AC45" s="20">
        <f t="shared" si="43"/>
        <v>-5.7774936723812953E-2</v>
      </c>
      <c r="AD45" s="20">
        <f t="shared" si="43"/>
        <v>-4.9945441082617115E-2</v>
      </c>
      <c r="AE45" s="20">
        <f t="shared" si="43"/>
        <v>6.9271906371466407E-2</v>
      </c>
      <c r="AF45" s="20">
        <f t="shared" si="43"/>
        <v>4.7877043927034402E-2</v>
      </c>
      <c r="AG45" s="20">
        <f t="shared" si="43"/>
        <v>-4.9615031809656762E-2</v>
      </c>
      <c r="AH45" s="20">
        <f t="shared" si="43"/>
        <v>-9.289151286575148E-3</v>
      </c>
      <c r="AI45" s="20">
        <f t="shared" si="43"/>
        <v>-4.3689655950773787E-2</v>
      </c>
      <c r="AJ45" s="20">
        <f t="shared" si="43"/>
        <v>-1.2015248834554404E-2</v>
      </c>
      <c r="AK45" s="20">
        <f t="shared" si="43"/>
        <v>4.2471620882829741E-2</v>
      </c>
      <c r="AL45" s="20">
        <f t="shared" si="43"/>
        <v>-4.4272710405744431E-2</v>
      </c>
      <c r="AM45" s="20">
        <f t="shared" si="43"/>
        <v>2.0915387343400704E-2</v>
      </c>
      <c r="AN45" s="20">
        <f t="shared" si="43"/>
        <v>-5.0864781128817982E-2</v>
      </c>
      <c r="AO45" s="20">
        <f t="shared" si="43"/>
        <v>6.9560765972903615E-2</v>
      </c>
      <c r="AP45" s="20">
        <f t="shared" si="43"/>
        <v>2.1865695651686057E-3</v>
      </c>
      <c r="AQ45" s="20">
        <f t="shared" si="43"/>
        <v>1.4737184943223625E-2</v>
      </c>
      <c r="AR45" s="20">
        <f t="shared" si="43"/>
        <v>-6.7638039344581902E-2</v>
      </c>
      <c r="AS45" s="20">
        <f t="shared" si="43"/>
        <v>-2.4902057655177834E-2</v>
      </c>
      <c r="AT45" s="20">
        <f t="shared" si="43"/>
        <v>3.2903070393697886E-2</v>
      </c>
      <c r="AU45" s="20">
        <f t="shared" si="43"/>
        <v>5.0710062458044991E-2</v>
      </c>
      <c r="AV45" s="20">
        <f t="shared" si="38"/>
        <v>-4.8209059093524687E-3</v>
      </c>
      <c r="AW45" s="20">
        <f t="shared" si="39"/>
        <v>-0.13758979647985592</v>
      </c>
      <c r="AX45" s="20">
        <f t="shared" si="39"/>
        <v>5.0867574978052943E-3</v>
      </c>
      <c r="AY45" s="20">
        <f t="shared" si="39"/>
        <v>-7.6437668598465347E-2</v>
      </c>
    </row>
    <row r="46" spans="25:51" ht="15" thickTop="1">
      <c r="Y46" s="390" t="s">
        <v>134</v>
      </c>
      <c r="Z46" s="24"/>
      <c r="AA46" s="24"/>
      <c r="AB46" s="21">
        <f t="shared" ref="AB46:AU46" si="44">AB10/AA10-1</f>
        <v>-3.5524097064947524E-2</v>
      </c>
      <c r="AC46" s="21">
        <f t="shared" si="44"/>
        <v>2.618107651591739E-2</v>
      </c>
      <c r="AD46" s="21">
        <f t="shared" si="44"/>
        <v>-0.10982400211344767</v>
      </c>
      <c r="AE46" s="21">
        <f t="shared" si="44"/>
        <v>0.11886404329254008</v>
      </c>
      <c r="AF46" s="21">
        <f t="shared" si="44"/>
        <v>-4.3504004250668693E-2</v>
      </c>
      <c r="AG46" s="21">
        <f t="shared" si="44"/>
        <v>-2.8460028745114552E-2</v>
      </c>
      <c r="AH46" s="21">
        <f t="shared" si="44"/>
        <v>-1.8520257581819188E-2</v>
      </c>
      <c r="AI46" s="21">
        <f t="shared" si="44"/>
        <v>-5.2948427777029128E-2</v>
      </c>
      <c r="AJ46" s="21">
        <f t="shared" si="44"/>
        <v>1.5678907928600161E-3</v>
      </c>
      <c r="AK46" s="21">
        <f t="shared" si="44"/>
        <v>1.0430850886968823E-3</v>
      </c>
      <c r="AL46" s="21">
        <f t="shared" si="44"/>
        <v>-2.9566706675467791E-2</v>
      </c>
      <c r="AM46" s="21">
        <f t="shared" si="44"/>
        <v>-1.9291474054052848E-2</v>
      </c>
      <c r="AN46" s="21">
        <f t="shared" si="44"/>
        <v>-4.8396937682847252E-2</v>
      </c>
      <c r="AO46" s="21">
        <f t="shared" si="44"/>
        <v>3.8308448238651982E-2</v>
      </c>
      <c r="AP46" s="21">
        <f t="shared" si="44"/>
        <v>-1.5895143124564637E-3</v>
      </c>
      <c r="AQ46" s="21">
        <f t="shared" si="44"/>
        <v>-1.9093341404997521E-2</v>
      </c>
      <c r="AR46" s="21">
        <f t="shared" si="44"/>
        <v>6.7145264005910033E-3</v>
      </c>
      <c r="AS46" s="21">
        <f t="shared" si="44"/>
        <v>-5.5179929618112133E-3</v>
      </c>
      <c r="AT46" s="21">
        <f t="shared" si="44"/>
        <v>-2.7957786798434969E-2</v>
      </c>
      <c r="AU46" s="21">
        <f t="shared" si="44"/>
        <v>2.9655374063369822E-2</v>
      </c>
      <c r="AV46" s="21">
        <f t="shared" si="38"/>
        <v>-2.5881916648699987E-2</v>
      </c>
      <c r="AW46" s="21">
        <f t="shared" si="39"/>
        <v>-2.2232866297522635E-2</v>
      </c>
      <c r="AX46" s="21">
        <f t="shared" si="39"/>
        <v>-1.0620034099127929E-2</v>
      </c>
      <c r="AY46" s="21">
        <f t="shared" si="39"/>
        <v>-1.6187728285439906E-2</v>
      </c>
    </row>
  </sheetData>
  <phoneticPr fontId="9"/>
  <pageMargins left="0.43307086614173229" right="0.51181102362204722" top="0.55118110236220474" bottom="0.59055118110236227" header="0.51181102362204722" footer="0.51181102362204722"/>
  <pageSetup paperSize="9" scale="3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92"/>
  <sheetViews>
    <sheetView zoomScale="85" zoomScaleNormal="85" workbookViewId="0">
      <pane xSplit="25" ySplit="4" topLeftCell="AH5" activePane="bottomRight" state="frozen"/>
      <selection pane="topRight" activeCell="Z1" sqref="Z1"/>
      <selection pane="bottomLeft" activeCell="A5" sqref="A5"/>
      <selection pane="bottomRight" activeCell="Y16" sqref="Y16"/>
    </sheetView>
  </sheetViews>
  <sheetFormatPr defaultRowHeight="14.25"/>
  <cols>
    <col min="1" max="1" width="1.625" style="1" customWidth="1"/>
    <col min="2" max="22" width="1.625" style="1" hidden="1" customWidth="1"/>
    <col min="23" max="23" width="1.75" style="1" hidden="1" customWidth="1"/>
    <col min="24" max="24" width="1.625" style="1" customWidth="1"/>
    <col min="25" max="25" width="29.125" style="1" customWidth="1"/>
    <col min="26" max="51" width="10.625" style="1" customWidth="1"/>
    <col min="52" max="57" width="10.625" style="1" hidden="1" customWidth="1"/>
    <col min="58" max="58" width="25.875" style="1" customWidth="1"/>
    <col min="59" max="59" width="5.625" style="1" hidden="1" customWidth="1"/>
    <col min="60" max="16384" width="9" style="1"/>
  </cols>
  <sheetData>
    <row r="1" spans="1:62" ht="23.25">
      <c r="A1" s="358" t="s">
        <v>266</v>
      </c>
      <c r="Z1" s="155"/>
      <c r="AA1" s="155"/>
    </row>
    <row r="2" spans="1:62" ht="15" customHeight="1">
      <c r="A2" s="358"/>
      <c r="Z2" s="155"/>
      <c r="AA2" s="155"/>
    </row>
    <row r="3" spans="1:62" ht="19.5" thickBot="1">
      <c r="X3" s="395" t="s">
        <v>277</v>
      </c>
    </row>
    <row r="4" spans="1:62" ht="15" thickBot="1">
      <c r="X4" s="400" t="s">
        <v>75</v>
      </c>
      <c r="Y4" s="104"/>
      <c r="Z4" s="403"/>
      <c r="AA4" s="26">
        <v>1990</v>
      </c>
      <c r="AB4" s="27">
        <f t="shared" ref="AB4:AU4" si="0">AA4+1</f>
        <v>1991</v>
      </c>
      <c r="AC4" s="27">
        <f t="shared" si="0"/>
        <v>1992</v>
      </c>
      <c r="AD4" s="27">
        <f t="shared" si="0"/>
        <v>1993</v>
      </c>
      <c r="AE4" s="27">
        <f t="shared" si="0"/>
        <v>1994</v>
      </c>
      <c r="AF4" s="27">
        <f t="shared" si="0"/>
        <v>1995</v>
      </c>
      <c r="AG4" s="27">
        <f t="shared" si="0"/>
        <v>1996</v>
      </c>
      <c r="AH4" s="27">
        <f t="shared" si="0"/>
        <v>1997</v>
      </c>
      <c r="AI4" s="27">
        <f t="shared" si="0"/>
        <v>1998</v>
      </c>
      <c r="AJ4" s="27">
        <f t="shared" si="0"/>
        <v>1999</v>
      </c>
      <c r="AK4" s="27">
        <f t="shared" si="0"/>
        <v>2000</v>
      </c>
      <c r="AL4" s="161">
        <f t="shared" si="0"/>
        <v>2001</v>
      </c>
      <c r="AM4" s="27">
        <f t="shared" si="0"/>
        <v>2002</v>
      </c>
      <c r="AN4" s="27">
        <f t="shared" si="0"/>
        <v>2003</v>
      </c>
      <c r="AO4" s="27">
        <f t="shared" si="0"/>
        <v>2004</v>
      </c>
      <c r="AP4" s="27">
        <f t="shared" si="0"/>
        <v>2005</v>
      </c>
      <c r="AQ4" s="27">
        <f t="shared" si="0"/>
        <v>2006</v>
      </c>
      <c r="AR4" s="27">
        <f t="shared" si="0"/>
        <v>2007</v>
      </c>
      <c r="AS4" s="27">
        <f t="shared" si="0"/>
        <v>2008</v>
      </c>
      <c r="AT4" s="27">
        <f t="shared" si="0"/>
        <v>2009</v>
      </c>
      <c r="AU4" s="27">
        <f t="shared" si="0"/>
        <v>2010</v>
      </c>
      <c r="AV4" s="27">
        <f t="shared" ref="AV4:BE4" si="1">AU4+1</f>
        <v>2011</v>
      </c>
      <c r="AW4" s="27">
        <f t="shared" si="1"/>
        <v>2012</v>
      </c>
      <c r="AX4" s="27">
        <f t="shared" si="1"/>
        <v>2013</v>
      </c>
      <c r="AY4" s="27">
        <f t="shared" si="1"/>
        <v>2014</v>
      </c>
      <c r="AZ4" s="27">
        <f t="shared" si="1"/>
        <v>2015</v>
      </c>
      <c r="BA4" s="27">
        <f t="shared" si="1"/>
        <v>2016</v>
      </c>
      <c r="BB4" s="27">
        <f t="shared" si="1"/>
        <v>2017</v>
      </c>
      <c r="BC4" s="27">
        <f t="shared" si="1"/>
        <v>2018</v>
      </c>
      <c r="BD4" s="27">
        <f t="shared" si="1"/>
        <v>2019</v>
      </c>
      <c r="BE4" s="27">
        <f t="shared" si="1"/>
        <v>2020</v>
      </c>
      <c r="BF4" s="27" t="s">
        <v>136</v>
      </c>
      <c r="BG4" s="28" t="s">
        <v>11</v>
      </c>
    </row>
    <row r="5" spans="1:62" ht="15" customHeight="1">
      <c r="X5" s="109" t="s">
        <v>14</v>
      </c>
      <c r="Y5" s="110"/>
      <c r="Z5" s="111"/>
      <c r="AA5" s="111">
        <f>SUM(AA6:AA10)</f>
        <v>1360.3789983137106</v>
      </c>
      <c r="AB5" s="111">
        <f t="shared" ref="AB5:AX5" si="2">SUM(AB6:AB10)</f>
        <v>1344.0467964052407</v>
      </c>
      <c r="AC5" s="111">
        <f t="shared" si="2"/>
        <v>1332.8429044852119</v>
      </c>
      <c r="AD5" s="111">
        <f t="shared" si="2"/>
        <v>1353.0983380371547</v>
      </c>
      <c r="AE5" s="111">
        <f t="shared" si="2"/>
        <v>1357.5443536062426</v>
      </c>
      <c r="AF5" s="111">
        <f t="shared" si="2"/>
        <v>1400.0052833920363</v>
      </c>
      <c r="AG5" s="111">
        <f t="shared" si="2"/>
        <v>1385.2855631366606</v>
      </c>
      <c r="AH5" s="111">
        <f t="shared" si="2"/>
        <v>1315.9560556409172</v>
      </c>
      <c r="AI5" s="111">
        <f t="shared" si="2"/>
        <v>1265.3378396982234</v>
      </c>
      <c r="AJ5" s="111">
        <f t="shared" si="2"/>
        <v>1273.7949984716183</v>
      </c>
      <c r="AK5" s="111">
        <f t="shared" si="2"/>
        <v>1261.8482791962936</v>
      </c>
      <c r="AL5" s="111">
        <f t="shared" si="2"/>
        <v>1211.6311701415002</v>
      </c>
      <c r="AM5" s="111">
        <f t="shared" si="2"/>
        <v>1238.3851983071313</v>
      </c>
      <c r="AN5" s="111">
        <f t="shared" si="2"/>
        <v>1216.4459018781661</v>
      </c>
      <c r="AO5" s="111">
        <f t="shared" si="2"/>
        <v>1327.8356539547426</v>
      </c>
      <c r="AP5" s="111">
        <f t="shared" si="2"/>
        <v>1391.3174578272949</v>
      </c>
      <c r="AQ5" s="111">
        <f t="shared" si="2"/>
        <v>1436.4006798337919</v>
      </c>
      <c r="AR5" s="111">
        <f t="shared" si="2"/>
        <v>1436.5893329711334</v>
      </c>
      <c r="AS5" s="111">
        <f t="shared" si="2"/>
        <v>1422.8344579323234</v>
      </c>
      <c r="AT5" s="111">
        <f t="shared" si="2"/>
        <v>1335.6432510933157</v>
      </c>
      <c r="AU5" s="111">
        <f t="shared" si="2"/>
        <v>1956.2320922126007</v>
      </c>
      <c r="AV5" s="111">
        <f t="shared" si="2"/>
        <v>1600.3273941200048</v>
      </c>
      <c r="AW5" s="111">
        <f t="shared" si="2"/>
        <v>1607.4495723427117</v>
      </c>
      <c r="AX5" s="111">
        <f t="shared" si="2"/>
        <v>1579.3500298276624</v>
      </c>
      <c r="AY5" s="111">
        <f>SUM(AY6:AY10)</f>
        <v>1573.9299400395912</v>
      </c>
      <c r="AZ5" s="111"/>
      <c r="BA5" s="111"/>
      <c r="BB5" s="111"/>
      <c r="BC5" s="111"/>
      <c r="BD5" s="111"/>
      <c r="BE5" s="111"/>
      <c r="BF5" s="112"/>
      <c r="BG5" s="113"/>
      <c r="BI5" s="32"/>
      <c r="BJ5" s="32"/>
    </row>
    <row r="6" spans="1:62" ht="15" customHeight="1">
      <c r="X6" s="114"/>
      <c r="Y6" s="115" t="s">
        <v>491</v>
      </c>
      <c r="Z6" s="116"/>
      <c r="AA6" s="116">
        <v>417.94903907987344</v>
      </c>
      <c r="AB6" s="116">
        <v>409.41554289971032</v>
      </c>
      <c r="AC6" s="116">
        <v>380.62237220645801</v>
      </c>
      <c r="AD6" s="116">
        <v>376.38060320873433</v>
      </c>
      <c r="AE6" s="116">
        <v>387.68820440414834</v>
      </c>
      <c r="AF6" s="116">
        <v>389.08977693136364</v>
      </c>
      <c r="AG6" s="116">
        <v>379.38786840178028</v>
      </c>
      <c r="AH6" s="116">
        <v>323.42073996244847</v>
      </c>
      <c r="AI6" s="116">
        <v>301.08577431403864</v>
      </c>
      <c r="AJ6" s="116">
        <v>288.95196292370093</v>
      </c>
      <c r="AK6" s="116">
        <v>240.58533093028078</v>
      </c>
      <c r="AL6" s="116">
        <v>185.19534338282207</v>
      </c>
      <c r="AM6" s="116">
        <v>190.20674436007678</v>
      </c>
      <c r="AN6" s="116">
        <v>181.7702230473607</v>
      </c>
      <c r="AO6" s="116">
        <v>206.91427231850176</v>
      </c>
      <c r="AP6" s="116">
        <v>209.961369706163</v>
      </c>
      <c r="AQ6" s="116">
        <v>212.78238988990253</v>
      </c>
      <c r="AR6" s="116">
        <v>242.72974781843547</v>
      </c>
      <c r="AS6" s="116">
        <v>311.8838618395323</v>
      </c>
      <c r="AT6" s="116">
        <v>310.05923651623306</v>
      </c>
      <c r="AU6" s="116">
        <v>344.86378299096299</v>
      </c>
      <c r="AV6" s="116">
        <v>367.19686436884564</v>
      </c>
      <c r="AW6" s="116">
        <v>394.09306908979522</v>
      </c>
      <c r="AX6" s="116">
        <v>321.07786345833716</v>
      </c>
      <c r="AY6" s="116">
        <v>296.13472897904904</v>
      </c>
      <c r="AZ6" s="116"/>
      <c r="BA6" s="116"/>
      <c r="BB6" s="116"/>
      <c r="BC6" s="116"/>
      <c r="BD6" s="116"/>
      <c r="BE6" s="116"/>
      <c r="BF6" s="117"/>
      <c r="BG6" s="118"/>
      <c r="BI6" s="32"/>
      <c r="BJ6" s="32"/>
    </row>
    <row r="7" spans="1:62" ht="15" customHeight="1">
      <c r="X7" s="114"/>
      <c r="Y7" s="119" t="s">
        <v>2</v>
      </c>
      <c r="Z7" s="120"/>
      <c r="AA7" s="120">
        <v>396.10301954478012</v>
      </c>
      <c r="AB7" s="120">
        <v>384.63251282609036</v>
      </c>
      <c r="AC7" s="120">
        <v>378.49976078890313</v>
      </c>
      <c r="AD7" s="120">
        <v>379.62184238266769</v>
      </c>
      <c r="AE7" s="120">
        <v>384.77311129329109</v>
      </c>
      <c r="AF7" s="120">
        <v>390.89731075122177</v>
      </c>
      <c r="AG7" s="120">
        <v>411.94942294378939</v>
      </c>
      <c r="AH7" s="120">
        <v>389.95097084530141</v>
      </c>
      <c r="AI7" s="120">
        <v>347.03258472267021</v>
      </c>
      <c r="AJ7" s="120">
        <v>337.80353568988022</v>
      </c>
      <c r="AK7" s="120">
        <v>367.56374977748169</v>
      </c>
      <c r="AL7" s="120">
        <v>374.21124623276563</v>
      </c>
      <c r="AM7" s="120">
        <v>402.93542122308804</v>
      </c>
      <c r="AN7" s="120">
        <v>417.37239042624816</v>
      </c>
      <c r="AO7" s="120">
        <v>439.13677001441965</v>
      </c>
      <c r="AP7" s="120">
        <v>444.41211194403428</v>
      </c>
      <c r="AQ7" s="120">
        <v>486.53903306545965</v>
      </c>
      <c r="AR7" s="120">
        <v>488.27570778962411</v>
      </c>
      <c r="AS7" s="120">
        <v>443.90351732563761</v>
      </c>
      <c r="AT7" s="120">
        <v>433.79141588517473</v>
      </c>
      <c r="AU7" s="120">
        <v>489.38098819775871</v>
      </c>
      <c r="AV7" s="120">
        <v>364.03040438792226</v>
      </c>
      <c r="AW7" s="120">
        <v>377.27008036942016</v>
      </c>
      <c r="AX7" s="120">
        <v>384.68144686393049</v>
      </c>
      <c r="AY7" s="120">
        <v>389.03375971085802</v>
      </c>
      <c r="AZ7" s="120"/>
      <c r="BA7" s="120"/>
      <c r="BB7" s="120"/>
      <c r="BC7" s="120"/>
      <c r="BD7" s="120"/>
      <c r="BE7" s="120"/>
      <c r="BF7" s="121"/>
      <c r="BG7" s="122"/>
      <c r="BI7" s="32"/>
      <c r="BJ7" s="32"/>
    </row>
    <row r="8" spans="1:62" ht="15" customHeight="1">
      <c r="X8" s="114"/>
      <c r="Y8" s="119" t="s">
        <v>3</v>
      </c>
      <c r="Z8" s="120"/>
      <c r="AA8" s="120">
        <v>291.29466959332592</v>
      </c>
      <c r="AB8" s="120">
        <v>298.51624885638194</v>
      </c>
      <c r="AC8" s="120">
        <v>302.23580405163204</v>
      </c>
      <c r="AD8" s="120">
        <v>298.53888706032456</v>
      </c>
      <c r="AE8" s="120">
        <v>302.00146617399793</v>
      </c>
      <c r="AF8" s="120">
        <v>308.93997012676152</v>
      </c>
      <c r="AG8" s="120">
        <v>315.73002156345183</v>
      </c>
      <c r="AH8" s="120">
        <v>318.85332836747961</v>
      </c>
      <c r="AI8" s="120">
        <v>314.00837940596989</v>
      </c>
      <c r="AJ8" s="120">
        <v>313.83139660891334</v>
      </c>
      <c r="AK8" s="120">
        <v>312.09911932121042</v>
      </c>
      <c r="AL8" s="120">
        <v>305.97153683706853</v>
      </c>
      <c r="AM8" s="120">
        <v>296.33171432764715</v>
      </c>
      <c r="AN8" s="120">
        <v>281.82441171547703</v>
      </c>
      <c r="AO8" s="120">
        <v>263.71602935742351</v>
      </c>
      <c r="AP8" s="120">
        <v>247.47924548679686</v>
      </c>
      <c r="AQ8" s="120">
        <v>232.43454882153065</v>
      </c>
      <c r="AR8" s="120">
        <v>218.95496974657686</v>
      </c>
      <c r="AS8" s="120">
        <v>199.74549719383498</v>
      </c>
      <c r="AT8" s="120">
        <v>186.33099091487551</v>
      </c>
      <c r="AU8" s="120">
        <v>177.74581955240802</v>
      </c>
      <c r="AV8" s="120">
        <v>169.14272734003774</v>
      </c>
      <c r="AW8" s="120">
        <v>163.86739322924441</v>
      </c>
      <c r="AX8" s="120">
        <v>156.77433248037659</v>
      </c>
      <c r="AY8" s="120">
        <v>154.20700664775885</v>
      </c>
      <c r="AZ8" s="120"/>
      <c r="BA8" s="120"/>
      <c r="BB8" s="120"/>
      <c r="BC8" s="120"/>
      <c r="BD8" s="120"/>
      <c r="BE8" s="120"/>
      <c r="BF8" s="121"/>
      <c r="BG8" s="122"/>
      <c r="BI8" s="32"/>
      <c r="BJ8" s="32"/>
    </row>
    <row r="9" spans="1:62" ht="15" customHeight="1">
      <c r="X9" s="114"/>
      <c r="Y9" s="119" t="s">
        <v>492</v>
      </c>
      <c r="Z9" s="184"/>
      <c r="AA9" s="184">
        <v>255.03227009573112</v>
      </c>
      <c r="AB9" s="184">
        <v>251.48249182305813</v>
      </c>
      <c r="AC9" s="184">
        <v>271.48496743821846</v>
      </c>
      <c r="AD9" s="184">
        <v>298.55700538542828</v>
      </c>
      <c r="AE9" s="184">
        <v>283.08157173480515</v>
      </c>
      <c r="AF9" s="184">
        <v>311.0782255826893</v>
      </c>
      <c r="AG9" s="184">
        <v>278.2182502276392</v>
      </c>
      <c r="AH9" s="184">
        <v>283.73101646568756</v>
      </c>
      <c r="AI9" s="184">
        <v>303.21110125554475</v>
      </c>
      <c r="AJ9" s="184">
        <v>333.20810324912395</v>
      </c>
      <c r="AK9" s="184">
        <v>341.60007916732076</v>
      </c>
      <c r="AL9" s="184">
        <v>346.25304368884383</v>
      </c>
      <c r="AM9" s="184">
        <v>348.9113183963193</v>
      </c>
      <c r="AN9" s="184">
        <v>335.4788766890801</v>
      </c>
      <c r="AO9" s="184">
        <v>418.06858226439783</v>
      </c>
      <c r="AP9" s="184">
        <v>489.46473069030077</v>
      </c>
      <c r="AQ9" s="184">
        <v>504.64470805689893</v>
      </c>
      <c r="AR9" s="184">
        <v>486.6289076164968</v>
      </c>
      <c r="AS9" s="184">
        <v>467.30158157331863</v>
      </c>
      <c r="AT9" s="184">
        <v>405.46160777703238</v>
      </c>
      <c r="AU9" s="184">
        <v>944.24150147147111</v>
      </c>
      <c r="AV9" s="184">
        <v>699.95739802319918</v>
      </c>
      <c r="AW9" s="184">
        <v>672.21902965425193</v>
      </c>
      <c r="AX9" s="184">
        <v>716.81638702501823</v>
      </c>
      <c r="AY9" s="184">
        <v>734.55444470192538</v>
      </c>
      <c r="AZ9" s="184"/>
      <c r="BA9" s="184"/>
      <c r="BB9" s="184"/>
      <c r="BC9" s="184"/>
      <c r="BD9" s="184"/>
      <c r="BE9" s="184"/>
      <c r="BF9" s="185"/>
      <c r="BG9" s="186"/>
      <c r="BI9" s="32"/>
      <c r="BJ9" s="32"/>
    </row>
    <row r="10" spans="1:62" ht="15" customHeight="1" thickBot="1">
      <c r="X10" s="123"/>
      <c r="Y10" s="124" t="s">
        <v>32</v>
      </c>
      <c r="Z10" s="125"/>
      <c r="AA10" s="125" t="s">
        <v>588</v>
      </c>
      <c r="AB10" s="125" t="s">
        <v>588</v>
      </c>
      <c r="AC10" s="125" t="s">
        <v>588</v>
      </c>
      <c r="AD10" s="125" t="s">
        <v>588</v>
      </c>
      <c r="AE10" s="125" t="s">
        <v>588</v>
      </c>
      <c r="AF10" s="125" t="s">
        <v>588</v>
      </c>
      <c r="AG10" s="125" t="s">
        <v>588</v>
      </c>
      <c r="AH10" s="125" t="s">
        <v>588</v>
      </c>
      <c r="AI10" s="125" t="s">
        <v>588</v>
      </c>
      <c r="AJ10" s="125" t="s">
        <v>588</v>
      </c>
      <c r="AK10" s="125" t="s">
        <v>588</v>
      </c>
      <c r="AL10" s="125" t="s">
        <v>588</v>
      </c>
      <c r="AM10" s="125" t="s">
        <v>588</v>
      </c>
      <c r="AN10" s="125" t="s">
        <v>588</v>
      </c>
      <c r="AO10" s="125" t="s">
        <v>588</v>
      </c>
      <c r="AP10" s="125" t="s">
        <v>588</v>
      </c>
      <c r="AQ10" s="125" t="s">
        <v>588</v>
      </c>
      <c r="AR10" s="125" t="s">
        <v>588</v>
      </c>
      <c r="AS10" s="125" t="s">
        <v>588</v>
      </c>
      <c r="AT10" s="125" t="s">
        <v>588</v>
      </c>
      <c r="AU10" s="125" t="s">
        <v>588</v>
      </c>
      <c r="AV10" s="125" t="s">
        <v>588</v>
      </c>
      <c r="AW10" s="125" t="s">
        <v>588</v>
      </c>
      <c r="AX10" s="125" t="s">
        <v>588</v>
      </c>
      <c r="AY10" s="125" t="s">
        <v>588</v>
      </c>
      <c r="AZ10" s="125"/>
      <c r="BA10" s="125"/>
      <c r="BB10" s="125"/>
      <c r="BC10" s="125"/>
      <c r="BD10" s="125"/>
      <c r="BE10" s="125"/>
      <c r="BF10" s="126"/>
      <c r="BG10" s="127"/>
      <c r="BI10" s="32"/>
      <c r="BJ10" s="32"/>
    </row>
    <row r="11" spans="1:62" ht="15" customHeight="1">
      <c r="X11" s="109" t="s">
        <v>4</v>
      </c>
      <c r="Y11" s="110"/>
      <c r="Z11" s="111"/>
      <c r="AA11" s="111">
        <f>SUM(AA12:AA13)</f>
        <v>4973.1512402748012</v>
      </c>
      <c r="AB11" s="111">
        <f t="shared" ref="AB11:AX11" si="3">SUM(AB12:AB13)</f>
        <v>4469.1339347518324</v>
      </c>
      <c r="AC11" s="111">
        <f t="shared" si="3"/>
        <v>4004.6671337154357</v>
      </c>
      <c r="AD11" s="111">
        <f t="shared" si="3"/>
        <v>3365.4135099275368</v>
      </c>
      <c r="AE11" s="111">
        <f t="shared" si="3"/>
        <v>2936.9523808807553</v>
      </c>
      <c r="AF11" s="111">
        <f t="shared" si="3"/>
        <v>2647.0479504808582</v>
      </c>
      <c r="AG11" s="111">
        <f t="shared" si="3"/>
        <v>2313.4266975860269</v>
      </c>
      <c r="AH11" s="111">
        <f t="shared" si="3"/>
        <v>2196.1729728063574</v>
      </c>
      <c r="AI11" s="111">
        <f t="shared" si="3"/>
        <v>2007.8739768030105</v>
      </c>
      <c r="AJ11" s="111">
        <f t="shared" si="3"/>
        <v>1953.600879125795</v>
      </c>
      <c r="AK11" s="111">
        <f t="shared" si="3"/>
        <v>1835.7748707150281</v>
      </c>
      <c r="AL11" s="111">
        <f t="shared" si="3"/>
        <v>1600.2684921109385</v>
      </c>
      <c r="AM11" s="111">
        <f t="shared" si="3"/>
        <v>1057.9449485980213</v>
      </c>
      <c r="AN11" s="111">
        <f t="shared" si="3"/>
        <v>1017.6740157515478</v>
      </c>
      <c r="AO11" s="111">
        <f t="shared" si="3"/>
        <v>976.5925358332438</v>
      </c>
      <c r="AP11" s="111">
        <f t="shared" si="3"/>
        <v>976.43027911263027</v>
      </c>
      <c r="AQ11" s="111">
        <f t="shared" si="3"/>
        <v>982.39565252214197</v>
      </c>
      <c r="AR11" s="111">
        <f t="shared" si="3"/>
        <v>975.0307163877909</v>
      </c>
      <c r="AS11" s="111">
        <f t="shared" si="3"/>
        <v>946.84547662936461</v>
      </c>
      <c r="AT11" s="111">
        <f t="shared" si="3"/>
        <v>916.4332540823026</v>
      </c>
      <c r="AU11" s="111">
        <f t="shared" si="3"/>
        <v>884.8782814917563</v>
      </c>
      <c r="AV11" s="111">
        <f t="shared" si="3"/>
        <v>867.33246772772964</v>
      </c>
      <c r="AW11" s="111">
        <f t="shared" si="3"/>
        <v>850.58738985462776</v>
      </c>
      <c r="AX11" s="111">
        <f t="shared" si="3"/>
        <v>816.32494349321951</v>
      </c>
      <c r="AY11" s="111">
        <f>SUM(AY12:AY13)</f>
        <v>806.67173545076287</v>
      </c>
      <c r="AZ11" s="111"/>
      <c r="BA11" s="111"/>
      <c r="BB11" s="111"/>
      <c r="BC11" s="111"/>
      <c r="BD11" s="111"/>
      <c r="BE11" s="111"/>
      <c r="BF11" s="128"/>
      <c r="BG11" s="129"/>
      <c r="BH11" s="32"/>
      <c r="BI11" s="32"/>
      <c r="BJ11" s="32"/>
    </row>
    <row r="12" spans="1:62" ht="15" customHeight="1">
      <c r="X12" s="114"/>
      <c r="Y12" s="115" t="s">
        <v>382</v>
      </c>
      <c r="Z12" s="116"/>
      <c r="AA12" s="116">
        <v>4760.3760754791956</v>
      </c>
      <c r="AB12" s="116">
        <v>4242.7385553228814</v>
      </c>
      <c r="AC12" s="116">
        <v>3777.9904630555848</v>
      </c>
      <c r="AD12" s="116">
        <v>3131.2382538384632</v>
      </c>
      <c r="AE12" s="116">
        <v>2698.8636537678849</v>
      </c>
      <c r="AF12" s="116">
        <v>2394.101866210463</v>
      </c>
      <c r="AG12" s="116">
        <v>2059.8807582613108</v>
      </c>
      <c r="AH12" s="116">
        <v>1932.935877729793</v>
      </c>
      <c r="AI12" s="116">
        <v>1749.6470557037178</v>
      </c>
      <c r="AJ12" s="116">
        <v>1692.9931341363463</v>
      </c>
      <c r="AK12" s="116">
        <v>1562.9118419432491</v>
      </c>
      <c r="AL12" s="116">
        <v>1329.6607119077805</v>
      </c>
      <c r="AM12" s="116">
        <v>768.3639460477458</v>
      </c>
      <c r="AN12" s="116">
        <v>721.2153057843808</v>
      </c>
      <c r="AO12" s="116">
        <v>671.67518059929068</v>
      </c>
      <c r="AP12" s="116">
        <v>654.55413903998215</v>
      </c>
      <c r="AQ12" s="116">
        <v>643.81028993412042</v>
      </c>
      <c r="AR12" s="116">
        <v>609.359896898805</v>
      </c>
      <c r="AS12" s="116">
        <v>589.84578818320483</v>
      </c>
      <c r="AT12" s="116">
        <v>577.14478835775162</v>
      </c>
      <c r="AU12" s="116">
        <v>564.23549190941287</v>
      </c>
      <c r="AV12" s="116">
        <v>552.29972849751596</v>
      </c>
      <c r="AW12" s="116">
        <v>545.18866202420941</v>
      </c>
      <c r="AX12" s="116">
        <v>533.11762770033079</v>
      </c>
      <c r="AY12" s="116">
        <v>539.27828590284037</v>
      </c>
      <c r="AZ12" s="116"/>
      <c r="BA12" s="116"/>
      <c r="BB12" s="116"/>
      <c r="BC12" s="116"/>
      <c r="BD12" s="116"/>
      <c r="BE12" s="116"/>
      <c r="BF12" s="130"/>
      <c r="BG12" s="131"/>
      <c r="BH12" s="32"/>
      <c r="BI12" s="32"/>
      <c r="BJ12" s="32"/>
    </row>
    <row r="13" spans="1:62" ht="15" customHeight="1" thickBot="1">
      <c r="X13" s="123"/>
      <c r="Y13" s="124" t="s">
        <v>383</v>
      </c>
      <c r="Z13" s="125"/>
      <c r="AA13" s="125">
        <v>212.77516479560532</v>
      </c>
      <c r="AB13" s="125">
        <v>226.39537942895109</v>
      </c>
      <c r="AC13" s="125">
        <v>226.67667065985106</v>
      </c>
      <c r="AD13" s="125">
        <v>234.17525608907351</v>
      </c>
      <c r="AE13" s="125">
        <v>238.08872711287052</v>
      </c>
      <c r="AF13" s="125">
        <v>252.94608427039518</v>
      </c>
      <c r="AG13" s="125">
        <v>253.5459393247161</v>
      </c>
      <c r="AH13" s="125">
        <v>263.23709507656457</v>
      </c>
      <c r="AI13" s="125">
        <v>258.22692109929255</v>
      </c>
      <c r="AJ13" s="125">
        <v>260.6077449894488</v>
      </c>
      <c r="AK13" s="125">
        <v>272.86302877177894</v>
      </c>
      <c r="AL13" s="125">
        <v>270.60778020315792</v>
      </c>
      <c r="AM13" s="125">
        <v>289.58100255027546</v>
      </c>
      <c r="AN13" s="125">
        <v>296.45870996716695</v>
      </c>
      <c r="AO13" s="125">
        <v>304.91735523395317</v>
      </c>
      <c r="AP13" s="125">
        <v>321.87614007264813</v>
      </c>
      <c r="AQ13" s="125">
        <v>338.5853625880215</v>
      </c>
      <c r="AR13" s="125">
        <v>365.6708194889859</v>
      </c>
      <c r="AS13" s="125">
        <v>356.99968844615978</v>
      </c>
      <c r="AT13" s="125">
        <v>339.28846572455097</v>
      </c>
      <c r="AU13" s="125">
        <v>320.64278958234343</v>
      </c>
      <c r="AV13" s="125">
        <v>315.03273923021368</v>
      </c>
      <c r="AW13" s="125">
        <v>305.39872783041835</v>
      </c>
      <c r="AX13" s="125">
        <v>283.20731579288872</v>
      </c>
      <c r="AY13" s="125">
        <v>267.3934495479225</v>
      </c>
      <c r="AZ13" s="125"/>
      <c r="BA13" s="125"/>
      <c r="BB13" s="125"/>
      <c r="BC13" s="125"/>
      <c r="BD13" s="125"/>
      <c r="BE13" s="125"/>
      <c r="BF13" s="126"/>
      <c r="BG13" s="127"/>
      <c r="BH13" s="32"/>
      <c r="BI13" s="32"/>
      <c r="BJ13" s="32"/>
    </row>
    <row r="14" spans="1:62" ht="15" customHeight="1">
      <c r="X14" s="109" t="s">
        <v>53</v>
      </c>
      <c r="Y14" s="110"/>
      <c r="Z14" s="111"/>
      <c r="AA14" s="111">
        <f>SUM(AA15:AA16)</f>
        <v>60.533688957800003</v>
      </c>
      <c r="AB14" s="111">
        <f t="shared" ref="AB14:AX14" si="4">SUM(AB15:AB16)</f>
        <v>58.257360136800003</v>
      </c>
      <c r="AC14" s="111">
        <f t="shared" si="4"/>
        <v>54.891544841200002</v>
      </c>
      <c r="AD14" s="111">
        <f t="shared" si="4"/>
        <v>52.149962422400009</v>
      </c>
      <c r="AE14" s="111">
        <f t="shared" si="4"/>
        <v>55.762489736599989</v>
      </c>
      <c r="AF14" s="111">
        <f t="shared" si="4"/>
        <v>58.432232907199996</v>
      </c>
      <c r="AG14" s="111">
        <f t="shared" si="4"/>
        <v>55.533115812799998</v>
      </c>
      <c r="AH14" s="111">
        <f t="shared" si="4"/>
        <v>55.0172602986</v>
      </c>
      <c r="AI14" s="111">
        <f t="shared" si="4"/>
        <v>52.613575124800001</v>
      </c>
      <c r="AJ14" s="111">
        <f t="shared" si="4"/>
        <v>51.981409927600005</v>
      </c>
      <c r="AK14" s="111">
        <f t="shared" si="4"/>
        <v>54.189144662999993</v>
      </c>
      <c r="AL14" s="111">
        <f t="shared" si="4"/>
        <v>51.790044354200006</v>
      </c>
      <c r="AM14" s="111">
        <f t="shared" si="4"/>
        <v>52.8732531924</v>
      </c>
      <c r="AN14" s="111">
        <f t="shared" si="4"/>
        <v>50.183866741199999</v>
      </c>
      <c r="AO14" s="111">
        <f t="shared" si="4"/>
        <v>53.674694951199996</v>
      </c>
      <c r="AP14" s="111">
        <f t="shared" si="4"/>
        <v>53.792058405600002</v>
      </c>
      <c r="AQ14" s="111">
        <f t="shared" si="4"/>
        <v>54.584801918800011</v>
      </c>
      <c r="AR14" s="111">
        <f t="shared" si="4"/>
        <v>50.892792939000003</v>
      </c>
      <c r="AS14" s="111">
        <f t="shared" si="4"/>
        <v>49.625457675</v>
      </c>
      <c r="AT14" s="111">
        <f t="shared" si="4"/>
        <v>51.258287602199999</v>
      </c>
      <c r="AU14" s="111">
        <f t="shared" si="4"/>
        <v>53.857598568</v>
      </c>
      <c r="AV14" s="111">
        <f t="shared" si="4"/>
        <v>53.597956152799995</v>
      </c>
      <c r="AW14" s="111">
        <f t="shared" si="4"/>
        <v>46.223424274000003</v>
      </c>
      <c r="AX14" s="111">
        <f t="shared" si="4"/>
        <v>46.458551624000009</v>
      </c>
      <c r="AY14" s="111">
        <f>SUM(AY15:AY16)</f>
        <v>42.907368251400001</v>
      </c>
      <c r="AZ14" s="111"/>
      <c r="BA14" s="111"/>
      <c r="BB14" s="111"/>
      <c r="BC14" s="111"/>
      <c r="BD14" s="111"/>
      <c r="BE14" s="111"/>
      <c r="BF14" s="128"/>
      <c r="BG14" s="129"/>
      <c r="BH14" s="32"/>
      <c r="BI14" s="32"/>
      <c r="BJ14" s="32"/>
    </row>
    <row r="15" spans="1:62" ht="15" customHeight="1">
      <c r="X15" s="114"/>
      <c r="Y15" s="115" t="s">
        <v>577</v>
      </c>
      <c r="Z15" s="116"/>
      <c r="AA15" s="116">
        <v>37.487365629800003</v>
      </c>
      <c r="AB15" s="116">
        <v>36.4247218008</v>
      </c>
      <c r="AC15" s="116">
        <v>33.744252041200006</v>
      </c>
      <c r="AD15" s="116">
        <v>32.267633590400003</v>
      </c>
      <c r="AE15" s="116">
        <v>34.986145544599992</v>
      </c>
      <c r="AF15" s="116">
        <v>37.092999627199994</v>
      </c>
      <c r="AG15" s="116">
        <v>33.845173284799998</v>
      </c>
      <c r="AH15" s="116">
        <v>33.200734986599997</v>
      </c>
      <c r="AI15" s="116">
        <v>33.391106132799997</v>
      </c>
      <c r="AJ15" s="116">
        <v>32.832905095600005</v>
      </c>
      <c r="AK15" s="116">
        <v>34.145019734999991</v>
      </c>
      <c r="AL15" s="116">
        <v>32.928843714199999</v>
      </c>
      <c r="AM15" s="116">
        <v>33.064761800399999</v>
      </c>
      <c r="AN15" s="116">
        <v>30.538354549199997</v>
      </c>
      <c r="AO15" s="116">
        <v>33.427745447199996</v>
      </c>
      <c r="AP15" s="116">
        <v>33.690013221600005</v>
      </c>
      <c r="AQ15" s="116">
        <v>34.157904254800002</v>
      </c>
      <c r="AR15" s="116">
        <v>30.296770155000001</v>
      </c>
      <c r="AS15" s="116">
        <v>31.739337482999996</v>
      </c>
      <c r="AT15" s="116">
        <v>35.830739314200002</v>
      </c>
      <c r="AU15" s="116">
        <v>36.160489319999996</v>
      </c>
      <c r="AV15" s="116">
        <v>35.638475448800001</v>
      </c>
      <c r="AW15" s="116">
        <v>28.144619410000001</v>
      </c>
      <c r="AX15" s="116">
        <v>28.200713288000003</v>
      </c>
      <c r="AY15" s="116">
        <v>25.224830651400005</v>
      </c>
      <c r="AZ15" s="116"/>
      <c r="BA15" s="116"/>
      <c r="BB15" s="116"/>
      <c r="BC15" s="116"/>
      <c r="BD15" s="116"/>
      <c r="BE15" s="116"/>
      <c r="BF15" s="130"/>
      <c r="BG15" s="131"/>
      <c r="BH15" s="32"/>
      <c r="BI15" s="32"/>
      <c r="BJ15" s="32"/>
    </row>
    <row r="16" spans="1:62" ht="15" customHeight="1" thickBot="1">
      <c r="X16" s="123"/>
      <c r="Y16" s="124" t="s">
        <v>54</v>
      </c>
      <c r="Z16" s="125"/>
      <c r="AA16" s="125">
        <v>23.046323328</v>
      </c>
      <c r="AB16" s="125">
        <v>21.832638336000002</v>
      </c>
      <c r="AC16" s="125">
        <v>21.147292799999999</v>
      </c>
      <c r="AD16" s="125">
        <v>19.882328832000002</v>
      </c>
      <c r="AE16" s="125">
        <v>20.776344192</v>
      </c>
      <c r="AF16" s="125">
        <v>21.339233280000002</v>
      </c>
      <c r="AG16" s="125">
        <v>21.687942528000001</v>
      </c>
      <c r="AH16" s="125">
        <v>21.816525312000003</v>
      </c>
      <c r="AI16" s="125">
        <v>19.222468992000003</v>
      </c>
      <c r="AJ16" s="125">
        <v>19.148504832</v>
      </c>
      <c r="AK16" s="125">
        <v>20.044124928000002</v>
      </c>
      <c r="AL16" s="125">
        <v>18.861200640000007</v>
      </c>
      <c r="AM16" s="125">
        <v>19.808491392000001</v>
      </c>
      <c r="AN16" s="125">
        <v>19.645512192000002</v>
      </c>
      <c r="AO16" s="125">
        <v>20.246949504000003</v>
      </c>
      <c r="AP16" s="125">
        <v>20.102045184000001</v>
      </c>
      <c r="AQ16" s="125">
        <v>20.426897664000006</v>
      </c>
      <c r="AR16" s="125">
        <v>20.596022784000002</v>
      </c>
      <c r="AS16" s="125">
        <v>17.886120192000003</v>
      </c>
      <c r="AT16" s="125">
        <v>15.427548288000001</v>
      </c>
      <c r="AU16" s="125">
        <v>17.697109248</v>
      </c>
      <c r="AV16" s="125">
        <v>17.959480703999997</v>
      </c>
      <c r="AW16" s="125">
        <v>18.078804864000002</v>
      </c>
      <c r="AX16" s="125">
        <v>18.257838336000002</v>
      </c>
      <c r="AY16" s="125">
        <v>17.6825376</v>
      </c>
      <c r="AZ16" s="125"/>
      <c r="BA16" s="125"/>
      <c r="BB16" s="125"/>
      <c r="BC16" s="125"/>
      <c r="BD16" s="125"/>
      <c r="BE16" s="125"/>
      <c r="BF16" s="126"/>
      <c r="BG16" s="127"/>
      <c r="BH16" s="32"/>
      <c r="BI16" s="32"/>
      <c r="BJ16" s="32"/>
    </row>
    <row r="17" spans="3:62" ht="15" customHeight="1">
      <c r="X17" s="109" t="s">
        <v>309</v>
      </c>
      <c r="Y17" s="110"/>
      <c r="Z17" s="111"/>
      <c r="AA17" s="111">
        <f>SUM(AA18:AA21)</f>
        <v>29838.458941557801</v>
      </c>
      <c r="AB17" s="111">
        <f t="shared" ref="AB17:AX17" si="5">SUM(AB18:AB21)</f>
        <v>28777.258392673073</v>
      </c>
      <c r="AC17" s="111">
        <f t="shared" si="5"/>
        <v>30528.89432007202</v>
      </c>
      <c r="AD17" s="111">
        <f t="shared" si="5"/>
        <v>26063.706424340926</v>
      </c>
      <c r="AE17" s="111">
        <f t="shared" si="5"/>
        <v>31744.40050757218</v>
      </c>
      <c r="AF17" s="111">
        <f t="shared" si="5"/>
        <v>30186.089523277271</v>
      </c>
      <c r="AG17" s="111">
        <f t="shared" si="5"/>
        <v>29500.126526901069</v>
      </c>
      <c r="AH17" s="111">
        <f t="shared" si="5"/>
        <v>29162.038140913413</v>
      </c>
      <c r="AI17" s="111">
        <f t="shared" si="5"/>
        <v>27464.763747436245</v>
      </c>
      <c r="AJ17" s="111">
        <f t="shared" si="5"/>
        <v>27898.813817866016</v>
      </c>
      <c r="AK17" s="111">
        <f t="shared" si="5"/>
        <v>28370.780700636129</v>
      </c>
      <c r="AL17" s="111">
        <f t="shared" si="5"/>
        <v>27980.579282969949</v>
      </c>
      <c r="AM17" s="111">
        <f t="shared" si="5"/>
        <v>28023.584438182188</v>
      </c>
      <c r="AN17" s="111">
        <f t="shared" si="5"/>
        <v>26469.820756321027</v>
      </c>
      <c r="AO17" s="111">
        <f t="shared" si="5"/>
        <v>28176.051638715147</v>
      </c>
      <c r="AP17" s="111">
        <f t="shared" si="5"/>
        <v>28370.134109777162</v>
      </c>
      <c r="AQ17" s="111">
        <f t="shared" si="5"/>
        <v>27920.269837209195</v>
      </c>
      <c r="AR17" s="111">
        <f t="shared" si="5"/>
        <v>28546.46810236734</v>
      </c>
      <c r="AS17" s="111">
        <f t="shared" si="5"/>
        <v>28703.757489853389</v>
      </c>
      <c r="AT17" s="111">
        <f t="shared" si="5"/>
        <v>28110.190319624995</v>
      </c>
      <c r="AU17" s="111">
        <f t="shared" si="5"/>
        <v>29009.055096140648</v>
      </c>
      <c r="AV17" s="111">
        <f t="shared" si="5"/>
        <v>28634.640143959547</v>
      </c>
      <c r="AW17" s="111">
        <f t="shared" si="5"/>
        <v>28063.906966998147</v>
      </c>
      <c r="AX17" s="111">
        <f t="shared" si="5"/>
        <v>27954.169078232386</v>
      </c>
      <c r="AY17" s="111">
        <f>SUM(AY18:AY21)</f>
        <v>27558.990162208876</v>
      </c>
      <c r="AZ17" s="111"/>
      <c r="BA17" s="111"/>
      <c r="BB17" s="111"/>
      <c r="BC17" s="111"/>
      <c r="BD17" s="111"/>
      <c r="BE17" s="111"/>
      <c r="BF17" s="128"/>
      <c r="BG17" s="129"/>
      <c r="BI17" s="32"/>
      <c r="BJ17" s="32"/>
    </row>
    <row r="18" spans="3:62" ht="15" customHeight="1">
      <c r="X18" s="114"/>
      <c r="Y18" s="115" t="s">
        <v>310</v>
      </c>
      <c r="Z18" s="116"/>
      <c r="AA18" s="116">
        <v>9064.2523720037098</v>
      </c>
      <c r="AB18" s="116">
        <v>9245.7021736004863</v>
      </c>
      <c r="AC18" s="116">
        <v>9312.2948135870047</v>
      </c>
      <c r="AD18" s="116">
        <v>9216.2868304228887</v>
      </c>
      <c r="AE18" s="116">
        <v>9075.2869486295567</v>
      </c>
      <c r="AF18" s="116">
        <v>8993.2985285275372</v>
      </c>
      <c r="AG18" s="116">
        <v>8911.9891056522119</v>
      </c>
      <c r="AH18" s="116">
        <v>8883.4802561419219</v>
      </c>
      <c r="AI18" s="116">
        <v>8838.4182826576798</v>
      </c>
      <c r="AJ18" s="116">
        <v>8782.0612870546538</v>
      </c>
      <c r="AK18" s="116">
        <v>8682.3028787828171</v>
      </c>
      <c r="AL18" s="116">
        <v>8710.237033590829</v>
      </c>
      <c r="AM18" s="116">
        <v>8629.4044319921177</v>
      </c>
      <c r="AN18" s="116">
        <v>8513.7801021445448</v>
      </c>
      <c r="AO18" s="116">
        <v>8319.198495595494</v>
      </c>
      <c r="AP18" s="116">
        <v>8286.546208762089</v>
      </c>
      <c r="AQ18" s="116">
        <v>8305.0154861437895</v>
      </c>
      <c r="AR18" s="116">
        <v>8320.2588590522482</v>
      </c>
      <c r="AS18" s="116">
        <v>8204.2136145988898</v>
      </c>
      <c r="AT18" s="116">
        <v>8094.494578093334</v>
      </c>
      <c r="AU18" s="116">
        <v>7828.6356523061404</v>
      </c>
      <c r="AV18" s="116">
        <v>7792.7499669673925</v>
      </c>
      <c r="AW18" s="116">
        <v>7605.5221619823287</v>
      </c>
      <c r="AX18" s="116">
        <v>7398.6719864308643</v>
      </c>
      <c r="AY18" s="116">
        <v>7222.5845457901432</v>
      </c>
      <c r="AZ18" s="116"/>
      <c r="BA18" s="116"/>
      <c r="BB18" s="116"/>
      <c r="BC18" s="116"/>
      <c r="BD18" s="116"/>
      <c r="BE18" s="116"/>
      <c r="BF18" s="130"/>
      <c r="BG18" s="131"/>
      <c r="BI18" s="32"/>
      <c r="BJ18" s="32"/>
    </row>
    <row r="19" spans="3:62" ht="15" customHeight="1">
      <c r="X19" s="114"/>
      <c r="Y19" s="119" t="s">
        <v>311</v>
      </c>
      <c r="Z19" s="120"/>
      <c r="AA19" s="120">
        <v>3353.1670417527939</v>
      </c>
      <c r="AB19" s="120">
        <v>3365.2460706341431</v>
      </c>
      <c r="AC19" s="120">
        <v>3341.551144952633</v>
      </c>
      <c r="AD19" s="120">
        <v>3262.4552981797719</v>
      </c>
      <c r="AE19" s="120">
        <v>3171.1363417915422</v>
      </c>
      <c r="AF19" s="120">
        <v>3145.6074616188216</v>
      </c>
      <c r="AG19" s="120">
        <v>3101.7796247633091</v>
      </c>
      <c r="AH19" s="120">
        <v>3057.9680068853763</v>
      </c>
      <c r="AI19" s="120">
        <v>3002.7963488342016</v>
      </c>
      <c r="AJ19" s="120">
        <v>2945.2282105715981</v>
      </c>
      <c r="AK19" s="120">
        <v>2878.9021959511529</v>
      </c>
      <c r="AL19" s="120">
        <v>2873.2159674312365</v>
      </c>
      <c r="AM19" s="120">
        <v>2865.570566766753</v>
      </c>
      <c r="AN19" s="120">
        <v>2821.4809099485192</v>
      </c>
      <c r="AO19" s="120">
        <v>2754.7864862524762</v>
      </c>
      <c r="AP19" s="120">
        <v>2732.7999034411414</v>
      </c>
      <c r="AQ19" s="120">
        <v>2675.8439250688143</v>
      </c>
      <c r="AR19" s="120">
        <v>2634.0497022399004</v>
      </c>
      <c r="AS19" s="120">
        <v>2596.3644972307052</v>
      </c>
      <c r="AT19" s="120">
        <v>2569.0529562398792</v>
      </c>
      <c r="AU19" s="120">
        <v>2517.8060694384553</v>
      </c>
      <c r="AV19" s="120">
        <v>2521.4131511291621</v>
      </c>
      <c r="AW19" s="120">
        <v>2471.5512388428415</v>
      </c>
      <c r="AX19" s="120">
        <v>2410.2923753639234</v>
      </c>
      <c r="AY19" s="120">
        <v>2360.7048543685119</v>
      </c>
      <c r="AZ19" s="120"/>
      <c r="BA19" s="120"/>
      <c r="BB19" s="120"/>
      <c r="BC19" s="120"/>
      <c r="BD19" s="120"/>
      <c r="BE19" s="120"/>
      <c r="BF19" s="121"/>
      <c r="BG19" s="122"/>
      <c r="BI19" s="32"/>
      <c r="BJ19" s="32"/>
    </row>
    <row r="20" spans="3:62" ht="15" customHeight="1">
      <c r="X20" s="114"/>
      <c r="Y20" s="119" t="s">
        <v>312</v>
      </c>
      <c r="Z20" s="120"/>
      <c r="AA20" s="120">
        <v>17294.013451233954</v>
      </c>
      <c r="AB20" s="120">
        <v>16049.021816684657</v>
      </c>
      <c r="AC20" s="120">
        <v>17753.662968480108</v>
      </c>
      <c r="AD20" s="120">
        <v>13474.678517028002</v>
      </c>
      <c r="AE20" s="120">
        <v>19382.319425999078</v>
      </c>
      <c r="AF20" s="120">
        <v>17936.237757713712</v>
      </c>
      <c r="AG20" s="120">
        <v>17378.102551757442</v>
      </c>
      <c r="AH20" s="120">
        <v>17115.446270156663</v>
      </c>
      <c r="AI20" s="120">
        <v>15523.132667649208</v>
      </c>
      <c r="AJ20" s="120">
        <v>16072.945500842197</v>
      </c>
      <c r="AK20" s="120">
        <v>16713.665715470215</v>
      </c>
      <c r="AL20" s="120">
        <v>16301.94649603423</v>
      </c>
      <c r="AM20" s="120">
        <v>16436.275914526424</v>
      </c>
      <c r="AN20" s="120">
        <v>15046.711031873176</v>
      </c>
      <c r="AO20" s="120">
        <v>17017.691239989552</v>
      </c>
      <c r="AP20" s="120">
        <v>17265.108648781908</v>
      </c>
      <c r="AQ20" s="120">
        <v>16856.291935341455</v>
      </c>
      <c r="AR20" s="120">
        <v>17511.360981529331</v>
      </c>
      <c r="AS20" s="120">
        <v>17825.332510903856</v>
      </c>
      <c r="AT20" s="120">
        <v>17371.080236754322</v>
      </c>
      <c r="AU20" s="120">
        <v>18589.092850972098</v>
      </c>
      <c r="AV20" s="120">
        <v>18247.726215295679</v>
      </c>
      <c r="AW20" s="120">
        <v>17916.000122643971</v>
      </c>
      <c r="AX20" s="120">
        <v>18073.094945000106</v>
      </c>
      <c r="AY20" s="120">
        <v>17903.970569350986</v>
      </c>
      <c r="AZ20" s="120"/>
      <c r="BA20" s="120"/>
      <c r="BB20" s="120"/>
      <c r="BC20" s="120"/>
      <c r="BD20" s="120"/>
      <c r="BE20" s="120"/>
      <c r="BF20" s="121"/>
      <c r="BG20" s="122"/>
      <c r="BI20" s="32"/>
      <c r="BJ20" s="32"/>
    </row>
    <row r="21" spans="3:62" ht="15" customHeight="1" thickBot="1">
      <c r="X21" s="123"/>
      <c r="Y21" s="124" t="s">
        <v>313</v>
      </c>
      <c r="Z21" s="125"/>
      <c r="AA21" s="125">
        <v>127.02607656734506</v>
      </c>
      <c r="AB21" s="125">
        <v>117.2883317537857</v>
      </c>
      <c r="AC21" s="125">
        <v>121.38539305227576</v>
      </c>
      <c r="AD21" s="125">
        <v>110.28577871026144</v>
      </c>
      <c r="AE21" s="125">
        <v>115.65779115200267</v>
      </c>
      <c r="AF21" s="125">
        <v>110.94577541719921</v>
      </c>
      <c r="AG21" s="125">
        <v>108.25524472810369</v>
      </c>
      <c r="AH21" s="125">
        <v>105.14360772945236</v>
      </c>
      <c r="AI21" s="125">
        <v>100.41644829515634</v>
      </c>
      <c r="AJ21" s="125">
        <v>98.578819397569134</v>
      </c>
      <c r="AK21" s="125">
        <v>95.909910431942279</v>
      </c>
      <c r="AL21" s="125">
        <v>95.179785913654655</v>
      </c>
      <c r="AM21" s="125">
        <v>92.333524896895611</v>
      </c>
      <c r="AN21" s="125">
        <v>87.848712354784169</v>
      </c>
      <c r="AO21" s="125">
        <v>84.375416877626478</v>
      </c>
      <c r="AP21" s="125">
        <v>85.679348792023248</v>
      </c>
      <c r="AQ21" s="125">
        <v>83.118490655135631</v>
      </c>
      <c r="AR21" s="125">
        <v>80.798559545860741</v>
      </c>
      <c r="AS21" s="125">
        <v>77.846867119940242</v>
      </c>
      <c r="AT21" s="125">
        <v>75.562548537459591</v>
      </c>
      <c r="AU21" s="125">
        <v>73.520523423953904</v>
      </c>
      <c r="AV21" s="125">
        <v>72.750810567316293</v>
      </c>
      <c r="AW21" s="125">
        <v>70.833443529005351</v>
      </c>
      <c r="AX21" s="125">
        <v>72.10977143749335</v>
      </c>
      <c r="AY21" s="125">
        <v>71.730192699234124</v>
      </c>
      <c r="AZ21" s="125"/>
      <c r="BA21" s="125"/>
      <c r="BB21" s="125"/>
      <c r="BC21" s="125"/>
      <c r="BD21" s="125"/>
      <c r="BE21" s="125"/>
      <c r="BF21" s="126"/>
      <c r="BG21" s="127"/>
      <c r="BI21" s="32"/>
      <c r="BJ21" s="32"/>
    </row>
    <row r="22" spans="3:62" ht="15" customHeight="1">
      <c r="X22" s="134" t="s">
        <v>304</v>
      </c>
      <c r="Y22" s="102"/>
      <c r="Z22" s="16"/>
      <c r="AA22" s="16">
        <f>SUM(AA23:AA27)</f>
        <v>12349.831714684889</v>
      </c>
      <c r="AB22" s="16">
        <f t="shared" ref="AB22:AX22" si="6">SUM(AB23:AB27)</f>
        <v>12207.813819943845</v>
      </c>
      <c r="AC22" s="16">
        <f t="shared" si="6"/>
        <v>12161.968282332489</v>
      </c>
      <c r="AD22" s="16">
        <f t="shared" si="6"/>
        <v>11968.199443194409</v>
      </c>
      <c r="AE22" s="16">
        <f t="shared" si="6"/>
        <v>11795.594203627097</v>
      </c>
      <c r="AF22" s="16">
        <f t="shared" si="6"/>
        <v>11515.261134593273</v>
      </c>
      <c r="AG22" s="16">
        <f t="shared" si="6"/>
        <v>11248.800348383767</v>
      </c>
      <c r="AH22" s="16">
        <f t="shared" si="6"/>
        <v>10949.777608849261</v>
      </c>
      <c r="AI22" s="16">
        <f t="shared" si="6"/>
        <v>10575.640532574704</v>
      </c>
      <c r="AJ22" s="16">
        <f t="shared" si="6"/>
        <v>10252.896296883457</v>
      </c>
      <c r="AK22" s="16">
        <f t="shared" si="6"/>
        <v>9951.7105565418315</v>
      </c>
      <c r="AL22" s="16">
        <f t="shared" si="6"/>
        <v>9403.7759944917198</v>
      </c>
      <c r="AM22" s="16">
        <f t="shared" si="6"/>
        <v>9098.8130302520676</v>
      </c>
      <c r="AN22" s="16">
        <f t="shared" si="6"/>
        <v>8807.1717203633216</v>
      </c>
      <c r="AO22" s="16">
        <f t="shared" si="6"/>
        <v>8466.0567111942255</v>
      </c>
      <c r="AP22" s="16">
        <f t="shared" si="6"/>
        <v>8146.5459355795811</v>
      </c>
      <c r="AQ22" s="16">
        <f t="shared" si="6"/>
        <v>7801.1081440969601</v>
      </c>
      <c r="AR22" s="16">
        <f t="shared" si="6"/>
        <v>7442.2378893614168</v>
      </c>
      <c r="AS22" s="16">
        <f t="shared" si="6"/>
        <v>7115.9823970373754</v>
      </c>
      <c r="AT22" s="16">
        <f t="shared" si="6"/>
        <v>6756.4410914350919</v>
      </c>
      <c r="AU22" s="16">
        <f t="shared" si="6"/>
        <v>6368.2323871225226</v>
      </c>
      <c r="AV22" s="16">
        <f t="shared" si="6"/>
        <v>6125.7981679175282</v>
      </c>
      <c r="AW22" s="16">
        <f t="shared" si="6"/>
        <v>5884.6498110076827</v>
      </c>
      <c r="AX22" s="16">
        <f t="shared" si="6"/>
        <v>5669.3844000038771</v>
      </c>
      <c r="AY22" s="16">
        <f>SUM(AY23:AY27)</f>
        <v>5499.3662555953015</v>
      </c>
      <c r="AZ22" s="16"/>
      <c r="BA22" s="16"/>
      <c r="BB22" s="16"/>
      <c r="BC22" s="16"/>
      <c r="BD22" s="16"/>
      <c r="BE22" s="16"/>
      <c r="BF22" s="103"/>
      <c r="BG22" s="135"/>
      <c r="BI22" s="32"/>
      <c r="BJ22" s="32"/>
    </row>
    <row r="23" spans="3:62" ht="15" customHeight="1">
      <c r="X23" s="114"/>
      <c r="Y23" s="115" t="s">
        <v>384</v>
      </c>
      <c r="Z23" s="116"/>
      <c r="AA23" s="116">
        <v>9220.6992235815233</v>
      </c>
      <c r="AB23" s="116">
        <v>9151.6508255103563</v>
      </c>
      <c r="AC23" s="116">
        <v>9126.8216716063125</v>
      </c>
      <c r="AD23" s="116">
        <v>8981.0299882763466</v>
      </c>
      <c r="AE23" s="116">
        <v>8862.1462477915957</v>
      </c>
      <c r="AF23" s="116">
        <v>8618.8146412989609</v>
      </c>
      <c r="AG23" s="116">
        <v>8390.0009834311131</v>
      </c>
      <c r="AH23" s="116">
        <v>8127.5986428616006</v>
      </c>
      <c r="AI23" s="116">
        <v>7810.6283344031526</v>
      </c>
      <c r="AJ23" s="116">
        <v>7513.0722934627538</v>
      </c>
      <c r="AK23" s="116">
        <v>7235.62207436057</v>
      </c>
      <c r="AL23" s="116">
        <v>6933.4419166658381</v>
      </c>
      <c r="AM23" s="116">
        <v>6630.6549111767608</v>
      </c>
      <c r="AN23" s="116">
        <v>6322.3092791936142</v>
      </c>
      <c r="AO23" s="116">
        <v>6008.729965553046</v>
      </c>
      <c r="AP23" s="116">
        <v>5702.9909037350935</v>
      </c>
      <c r="AQ23" s="116">
        <v>5382.9350615117164</v>
      </c>
      <c r="AR23" s="116">
        <v>5079.7260658595333</v>
      </c>
      <c r="AS23" s="116">
        <v>4717.2575049079478</v>
      </c>
      <c r="AT23" s="116">
        <v>4412.6654209192075</v>
      </c>
      <c r="AU23" s="116">
        <v>4107.2792573348961</v>
      </c>
      <c r="AV23" s="116">
        <v>3861.4915624440705</v>
      </c>
      <c r="AW23" s="116">
        <v>3655.0505815617216</v>
      </c>
      <c r="AX23" s="116">
        <v>3459.2355232078858</v>
      </c>
      <c r="AY23" s="116">
        <v>3313.7147023751331</v>
      </c>
      <c r="AZ23" s="116"/>
      <c r="BA23" s="116"/>
      <c r="BB23" s="116"/>
      <c r="BC23" s="116"/>
      <c r="BD23" s="116"/>
      <c r="BE23" s="116"/>
      <c r="BF23" s="572"/>
      <c r="BG23" s="131"/>
      <c r="BI23" s="32"/>
      <c r="BJ23" s="32"/>
    </row>
    <row r="24" spans="3:62" ht="15" customHeight="1">
      <c r="X24" s="114"/>
      <c r="Y24" s="119" t="s">
        <v>316</v>
      </c>
      <c r="Z24" s="120"/>
      <c r="AA24" s="120">
        <v>194.62995452094916</v>
      </c>
      <c r="AB24" s="120">
        <v>191.18411636185448</v>
      </c>
      <c r="AC24" s="120">
        <v>191.62659732906039</v>
      </c>
      <c r="AD24" s="120">
        <v>192.29100728506938</v>
      </c>
      <c r="AE24" s="120">
        <v>190.74025838424834</v>
      </c>
      <c r="AF24" s="120">
        <v>191.20305648756735</v>
      </c>
      <c r="AG24" s="120">
        <v>191.66636314285716</v>
      </c>
      <c r="AH24" s="120">
        <v>192.95826126785715</v>
      </c>
      <c r="AI24" s="120">
        <v>192.02791015535718</v>
      </c>
      <c r="AJ24" s="120">
        <v>192.73828781785716</v>
      </c>
      <c r="AK24" s="120">
        <v>193.99044490535715</v>
      </c>
      <c r="AL24" s="120">
        <v>195.50719820535716</v>
      </c>
      <c r="AM24" s="120">
        <v>247.57790849821433</v>
      </c>
      <c r="AN24" s="120">
        <v>290.98592827500005</v>
      </c>
      <c r="AO24" s="120">
        <v>300.09113406785713</v>
      </c>
      <c r="AP24" s="120">
        <v>339.56303490589283</v>
      </c>
      <c r="AQ24" s="120">
        <v>349.55457900858931</v>
      </c>
      <c r="AR24" s="120">
        <v>337.41075310735715</v>
      </c>
      <c r="AS24" s="120">
        <v>379.5262391994018</v>
      </c>
      <c r="AT24" s="120">
        <v>376.70416912891687</v>
      </c>
      <c r="AU24" s="120">
        <v>329.4215757060154</v>
      </c>
      <c r="AV24" s="120">
        <v>362.05334894887551</v>
      </c>
      <c r="AW24" s="120">
        <v>358.93983821250004</v>
      </c>
      <c r="AX24" s="120">
        <v>355.35834188410723</v>
      </c>
      <c r="AY24" s="120">
        <v>354.99045610610358</v>
      </c>
      <c r="AZ24" s="120"/>
      <c r="BA24" s="120"/>
      <c r="BB24" s="120"/>
      <c r="BC24" s="120"/>
      <c r="BD24" s="120"/>
      <c r="BE24" s="120"/>
      <c r="BF24" s="121"/>
      <c r="BG24" s="122"/>
      <c r="BI24" s="32"/>
      <c r="BJ24" s="32"/>
    </row>
    <row r="25" spans="3:62" ht="15" customHeight="1" thickBot="1">
      <c r="X25" s="114"/>
      <c r="Y25" s="261" t="s">
        <v>314</v>
      </c>
      <c r="Z25" s="120"/>
      <c r="AA25" s="120">
        <v>16.04889076863212</v>
      </c>
      <c r="AB25" s="120">
        <v>15.573652491198054</v>
      </c>
      <c r="AC25" s="120">
        <v>15.991037202251752</v>
      </c>
      <c r="AD25" s="120">
        <v>15.901517059917419</v>
      </c>
      <c r="AE25" s="120">
        <v>17.249403502172701</v>
      </c>
      <c r="AF25" s="120">
        <v>17.700227162832061</v>
      </c>
      <c r="AG25" s="120">
        <v>18.141670387974337</v>
      </c>
      <c r="AH25" s="120">
        <v>17.512962822937457</v>
      </c>
      <c r="AI25" s="120">
        <v>17.29928643013427</v>
      </c>
      <c r="AJ25" s="120">
        <v>16.709620864692145</v>
      </c>
      <c r="AK25" s="120">
        <v>15.872709715302118</v>
      </c>
      <c r="AL25" s="120">
        <v>15.006826420581943</v>
      </c>
      <c r="AM25" s="120">
        <v>23.229532280904419</v>
      </c>
      <c r="AN25" s="120">
        <v>19.993754172302932</v>
      </c>
      <c r="AO25" s="120">
        <v>18.31210001674831</v>
      </c>
      <c r="AP25" s="120">
        <v>16.984463468141495</v>
      </c>
      <c r="AQ25" s="120">
        <v>15.819375570359522</v>
      </c>
      <c r="AR25" s="120">
        <v>14.468454106927295</v>
      </c>
      <c r="AS25" s="120">
        <v>14.031299396428718</v>
      </c>
      <c r="AT25" s="120">
        <v>12.477140116356498</v>
      </c>
      <c r="AU25" s="120">
        <v>11.5155680213933</v>
      </c>
      <c r="AV25" s="120">
        <v>11.4412385926267</v>
      </c>
      <c r="AW25" s="120">
        <v>11.926109119554983</v>
      </c>
      <c r="AX25" s="120">
        <v>12.088212839245491</v>
      </c>
      <c r="AY25" s="120">
        <v>10.706881083179288</v>
      </c>
      <c r="AZ25" s="120"/>
      <c r="BA25" s="120"/>
      <c r="BB25" s="120"/>
      <c r="BC25" s="120"/>
      <c r="BD25" s="120"/>
      <c r="BE25" s="120"/>
      <c r="BF25" s="572"/>
      <c r="BG25" s="137"/>
      <c r="BI25" s="32"/>
      <c r="BJ25" s="32"/>
    </row>
    <row r="26" spans="3:62" ht="15" customHeight="1" thickTop="1">
      <c r="X26" s="114"/>
      <c r="Y26" s="267" t="s">
        <v>317</v>
      </c>
      <c r="Z26" s="278"/>
      <c r="AA26" s="120">
        <v>2859.8254620687285</v>
      </c>
      <c r="AB26" s="120">
        <v>2790.2415982595662</v>
      </c>
      <c r="AC26" s="120">
        <v>2768.3728025360165</v>
      </c>
      <c r="AD26" s="120">
        <v>2719.7176989974228</v>
      </c>
      <c r="AE26" s="120">
        <v>2666.0409586679657</v>
      </c>
      <c r="AF26" s="120">
        <v>2627.5901604202654</v>
      </c>
      <c r="AG26" s="120">
        <v>2588.9739459342277</v>
      </c>
      <c r="AH26" s="120">
        <v>2551.426346242929</v>
      </c>
      <c r="AI26" s="120">
        <v>2498.7718476340756</v>
      </c>
      <c r="AJ26" s="120">
        <v>2469.5758022193791</v>
      </c>
      <c r="AK26" s="120">
        <v>2431.8585406736079</v>
      </c>
      <c r="AL26" s="120">
        <v>2201.3933322689636</v>
      </c>
      <c r="AM26" s="120">
        <v>2146.8923668568527</v>
      </c>
      <c r="AN26" s="120">
        <v>2101.3255613833189</v>
      </c>
      <c r="AO26" s="120">
        <v>2062.1885667268825</v>
      </c>
      <c r="AP26" s="120">
        <v>2005.5555685999134</v>
      </c>
      <c r="AQ26" s="120">
        <v>1966.6517568983561</v>
      </c>
      <c r="AR26" s="120">
        <v>1918.6057245409124</v>
      </c>
      <c r="AS26" s="120">
        <v>1894.8170758783381</v>
      </c>
      <c r="AT26" s="120">
        <v>1839.4230838769822</v>
      </c>
      <c r="AU26" s="120">
        <v>1805.7395814573904</v>
      </c>
      <c r="AV26" s="120">
        <v>1772.1166479559263</v>
      </c>
      <c r="AW26" s="120">
        <v>1737.56069432545</v>
      </c>
      <c r="AX26" s="120">
        <v>1713.9334808995916</v>
      </c>
      <c r="AY26" s="120">
        <v>1686.576225852873</v>
      </c>
      <c r="AZ26" s="120"/>
      <c r="BA26" s="120"/>
      <c r="BB26" s="120"/>
      <c r="BC26" s="120"/>
      <c r="BD26" s="120"/>
      <c r="BE26" s="120"/>
      <c r="BF26" s="121"/>
      <c r="BG26" s="179"/>
      <c r="BI26" s="32"/>
      <c r="BJ26" s="32"/>
    </row>
    <row r="27" spans="3:62" ht="15" customHeight="1" thickBot="1">
      <c r="X27" s="136"/>
      <c r="Y27" s="258" t="s">
        <v>147</v>
      </c>
      <c r="Z27" s="401"/>
      <c r="AA27" s="276">
        <v>58.628183745055431</v>
      </c>
      <c r="AB27" s="276">
        <v>59.16362732087147</v>
      </c>
      <c r="AC27" s="276">
        <v>59.156173658848999</v>
      </c>
      <c r="AD27" s="276">
        <v>59.259231575652159</v>
      </c>
      <c r="AE27" s="276">
        <v>59.417335281115456</v>
      </c>
      <c r="AF27" s="276">
        <v>59.953049223645806</v>
      </c>
      <c r="AG27" s="276">
        <v>60.017385487596485</v>
      </c>
      <c r="AH27" s="276">
        <v>60.281395653935931</v>
      </c>
      <c r="AI27" s="276">
        <v>56.913153951983794</v>
      </c>
      <c r="AJ27" s="276">
        <v>60.80029251877577</v>
      </c>
      <c r="AK27" s="276">
        <v>74.366786886994731</v>
      </c>
      <c r="AL27" s="276">
        <v>58.426720930979315</v>
      </c>
      <c r="AM27" s="276">
        <v>50.458311439335866</v>
      </c>
      <c r="AN27" s="276">
        <v>72.557197339085363</v>
      </c>
      <c r="AO27" s="276">
        <v>76.734944829691131</v>
      </c>
      <c r="AP27" s="276">
        <v>81.451964870539555</v>
      </c>
      <c r="AQ27" s="276">
        <v>86.147371107938469</v>
      </c>
      <c r="AR27" s="276">
        <v>92.026891746687838</v>
      </c>
      <c r="AS27" s="276">
        <v>110.35027765525899</v>
      </c>
      <c r="AT27" s="276">
        <v>115.1712773936286</v>
      </c>
      <c r="AU27" s="276">
        <v>114.27640460282788</v>
      </c>
      <c r="AV27" s="276">
        <v>118.69536997602917</v>
      </c>
      <c r="AW27" s="276">
        <v>121.17258778845633</v>
      </c>
      <c r="AX27" s="276">
        <v>128.76884117304678</v>
      </c>
      <c r="AY27" s="276">
        <v>133.37799017801268</v>
      </c>
      <c r="AZ27" s="276"/>
      <c r="BA27" s="276"/>
      <c r="BB27" s="276"/>
      <c r="BC27" s="276"/>
      <c r="BD27" s="276"/>
      <c r="BE27" s="276"/>
      <c r="BF27" s="272"/>
      <c r="BG27" s="179"/>
      <c r="BI27" s="32"/>
      <c r="BJ27" s="32"/>
    </row>
    <row r="28" spans="3:62" ht="15" customHeight="1" thickTop="1" thickBot="1">
      <c r="C28" s="30"/>
      <c r="D28" s="30"/>
      <c r="E28" s="30"/>
      <c r="F28" s="30"/>
      <c r="G28" s="30"/>
      <c r="H28" s="30"/>
      <c r="I28" s="30"/>
      <c r="J28" s="30"/>
      <c r="K28" s="30"/>
      <c r="L28" s="30"/>
      <c r="X28" s="158" t="s">
        <v>95</v>
      </c>
      <c r="Y28" s="29"/>
      <c r="Z28" s="138"/>
      <c r="AA28" s="138">
        <f>SUM(AA5,AA11,AA14,AA17,AA22)</f>
        <v>48582.354583788998</v>
      </c>
      <c r="AB28" s="138">
        <f t="shared" ref="AB28:AX28" si="7">SUM(AB5,AB11,AB14,AB17,AB22)</f>
        <v>46856.510303910793</v>
      </c>
      <c r="AC28" s="138">
        <f t="shared" si="7"/>
        <v>48083.264185446358</v>
      </c>
      <c r="AD28" s="138">
        <f t="shared" si="7"/>
        <v>42802.56767792243</v>
      </c>
      <c r="AE28" s="138">
        <f t="shared" si="7"/>
        <v>47890.253935422879</v>
      </c>
      <c r="AF28" s="138">
        <f t="shared" si="7"/>
        <v>45806.836124650639</v>
      </c>
      <c r="AG28" s="138">
        <f t="shared" si="7"/>
        <v>44503.172251820324</v>
      </c>
      <c r="AH28" s="138">
        <f t="shared" si="7"/>
        <v>43678.962038508544</v>
      </c>
      <c r="AI28" s="138">
        <f t="shared" si="7"/>
        <v>41366.229671636982</v>
      </c>
      <c r="AJ28" s="138">
        <f t="shared" si="7"/>
        <v>41431.087402274483</v>
      </c>
      <c r="AK28" s="138">
        <f t="shared" si="7"/>
        <v>41474.30355175228</v>
      </c>
      <c r="AL28" s="138">
        <f t="shared" si="7"/>
        <v>40248.044984068307</v>
      </c>
      <c r="AM28" s="138">
        <f t="shared" si="7"/>
        <v>39471.600868531808</v>
      </c>
      <c r="AN28" s="138">
        <f t="shared" si="7"/>
        <v>37561.296261055264</v>
      </c>
      <c r="AO28" s="138">
        <f t="shared" si="7"/>
        <v>39000.211234648559</v>
      </c>
      <c r="AP28" s="138">
        <f t="shared" si="7"/>
        <v>38938.219840702266</v>
      </c>
      <c r="AQ28" s="138">
        <f t="shared" si="7"/>
        <v>38194.759115580884</v>
      </c>
      <c r="AR28" s="138">
        <f t="shared" si="7"/>
        <v>38451.21883402668</v>
      </c>
      <c r="AS28" s="138">
        <f t="shared" si="7"/>
        <v>38239.045279127451</v>
      </c>
      <c r="AT28" s="138">
        <f t="shared" si="7"/>
        <v>37169.966203837903</v>
      </c>
      <c r="AU28" s="138">
        <f t="shared" si="7"/>
        <v>38272.255455535524</v>
      </c>
      <c r="AV28" s="138">
        <f t="shared" si="7"/>
        <v>37281.696129877608</v>
      </c>
      <c r="AW28" s="138">
        <f t="shared" si="7"/>
        <v>36452.817164477165</v>
      </c>
      <c r="AX28" s="138">
        <f t="shared" si="7"/>
        <v>36065.687003181141</v>
      </c>
      <c r="AY28" s="138">
        <f>SUM(AY5,AY11,AY14,AY17,AY22)</f>
        <v>35481.865461545931</v>
      </c>
      <c r="AZ28" s="138"/>
      <c r="BA28" s="138"/>
      <c r="BB28" s="138"/>
      <c r="BC28" s="138"/>
      <c r="BD28" s="138"/>
      <c r="BE28" s="138"/>
      <c r="BF28" s="139"/>
      <c r="BG28" s="140"/>
    </row>
    <row r="29" spans="3:62">
      <c r="C29" s="30"/>
      <c r="D29" s="30"/>
      <c r="E29" s="30"/>
      <c r="F29" s="30"/>
      <c r="G29" s="30"/>
      <c r="H29" s="30"/>
      <c r="I29" s="30"/>
      <c r="J29" s="30"/>
      <c r="K29" s="30"/>
      <c r="L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</row>
    <row r="30" spans="3:62" ht="18.75">
      <c r="Y30" s="395" t="s">
        <v>277</v>
      </c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</row>
    <row r="31" spans="3:62">
      <c r="Y31" s="13"/>
      <c r="Z31" s="367"/>
      <c r="AA31" s="13">
        <v>1990</v>
      </c>
      <c r="AB31" s="13">
        <f t="shared" ref="AB31:AY31" si="8">AA31+1</f>
        <v>1991</v>
      </c>
      <c r="AC31" s="13">
        <f t="shared" si="8"/>
        <v>1992</v>
      </c>
      <c r="AD31" s="13">
        <f t="shared" si="8"/>
        <v>1993</v>
      </c>
      <c r="AE31" s="13">
        <f t="shared" si="8"/>
        <v>1994</v>
      </c>
      <c r="AF31" s="13">
        <f t="shared" si="8"/>
        <v>1995</v>
      </c>
      <c r="AG31" s="13">
        <f t="shared" si="8"/>
        <v>1996</v>
      </c>
      <c r="AH31" s="13">
        <f t="shared" si="8"/>
        <v>1997</v>
      </c>
      <c r="AI31" s="13">
        <f t="shared" si="8"/>
        <v>1998</v>
      </c>
      <c r="AJ31" s="13">
        <f t="shared" si="8"/>
        <v>1999</v>
      </c>
      <c r="AK31" s="13">
        <f t="shared" si="8"/>
        <v>2000</v>
      </c>
      <c r="AL31" s="13">
        <f t="shared" si="8"/>
        <v>2001</v>
      </c>
      <c r="AM31" s="13">
        <f t="shared" si="8"/>
        <v>2002</v>
      </c>
      <c r="AN31" s="13">
        <f t="shared" si="8"/>
        <v>2003</v>
      </c>
      <c r="AO31" s="13">
        <f t="shared" si="8"/>
        <v>2004</v>
      </c>
      <c r="AP31" s="13">
        <f t="shared" si="8"/>
        <v>2005</v>
      </c>
      <c r="AQ31" s="13">
        <f t="shared" si="8"/>
        <v>2006</v>
      </c>
      <c r="AR31" s="13">
        <f t="shared" si="8"/>
        <v>2007</v>
      </c>
      <c r="AS31" s="13">
        <f t="shared" si="8"/>
        <v>2008</v>
      </c>
      <c r="AT31" s="13">
        <f t="shared" si="8"/>
        <v>2009</v>
      </c>
      <c r="AU31" s="13">
        <f t="shared" si="8"/>
        <v>2010</v>
      </c>
      <c r="AV31" s="13">
        <f t="shared" si="8"/>
        <v>2011</v>
      </c>
      <c r="AW31" s="13">
        <f t="shared" si="8"/>
        <v>2012</v>
      </c>
      <c r="AX31" s="13">
        <f t="shared" si="8"/>
        <v>2013</v>
      </c>
      <c r="AY31" s="13">
        <f t="shared" si="8"/>
        <v>2014</v>
      </c>
      <c r="AZ31" s="13"/>
      <c r="BA31" s="13"/>
      <c r="BB31" s="13"/>
      <c r="BC31" s="13"/>
      <c r="BD31" s="13"/>
      <c r="BE31" s="13"/>
      <c r="BF31" s="13" t="s">
        <v>136</v>
      </c>
      <c r="BG31" s="13" t="s">
        <v>11</v>
      </c>
    </row>
    <row r="32" spans="3:62" ht="15" customHeight="1">
      <c r="Y32" s="87" t="s">
        <v>137</v>
      </c>
      <c r="Z32" s="14"/>
      <c r="AA32" s="14">
        <f>SUM(AA6:AA7,AA9:AA10)</f>
        <v>1069.0843287203847</v>
      </c>
      <c r="AB32" s="14">
        <f t="shared" ref="AB32:AR32" si="9">SUM(AB6:AB7,AB9:AB10)</f>
        <v>1045.5305475488587</v>
      </c>
      <c r="AC32" s="14">
        <f t="shared" si="9"/>
        <v>1030.6071004335797</v>
      </c>
      <c r="AD32" s="14">
        <f t="shared" si="9"/>
        <v>1054.5594509768302</v>
      </c>
      <c r="AE32" s="14">
        <f t="shared" si="9"/>
        <v>1055.5428874322447</v>
      </c>
      <c r="AF32" s="14">
        <f t="shared" si="9"/>
        <v>1091.0653132652747</v>
      </c>
      <c r="AG32" s="14">
        <f t="shared" si="9"/>
        <v>1069.5555415732088</v>
      </c>
      <c r="AH32" s="14">
        <f t="shared" si="9"/>
        <v>997.10272727343749</v>
      </c>
      <c r="AI32" s="14">
        <f t="shared" si="9"/>
        <v>951.32946029225354</v>
      </c>
      <c r="AJ32" s="14">
        <f t="shared" si="9"/>
        <v>959.9636018627051</v>
      </c>
      <c r="AK32" s="14">
        <f t="shared" si="9"/>
        <v>949.74915987508325</v>
      </c>
      <c r="AL32" s="14">
        <f t="shared" si="9"/>
        <v>905.65963330443151</v>
      </c>
      <c r="AM32" s="14">
        <f t="shared" si="9"/>
        <v>942.0534839794841</v>
      </c>
      <c r="AN32" s="14">
        <f t="shared" si="9"/>
        <v>934.62149016268904</v>
      </c>
      <c r="AO32" s="14">
        <f t="shared" si="9"/>
        <v>1064.1196245973192</v>
      </c>
      <c r="AP32" s="14">
        <f t="shared" si="9"/>
        <v>1143.8382123404981</v>
      </c>
      <c r="AQ32" s="14">
        <f t="shared" si="9"/>
        <v>1203.966131012261</v>
      </c>
      <c r="AR32" s="14">
        <f t="shared" si="9"/>
        <v>1217.6343632245564</v>
      </c>
      <c r="AS32" s="14">
        <f t="shared" ref="AS32:AX32" si="10">SUM(AS6:AS7,AS9:AS10)</f>
        <v>1223.0889607384886</v>
      </c>
      <c r="AT32" s="14">
        <f t="shared" si="10"/>
        <v>1149.3122601784403</v>
      </c>
      <c r="AU32" s="14">
        <f t="shared" si="10"/>
        <v>1778.4862726601928</v>
      </c>
      <c r="AV32" s="14">
        <f t="shared" si="10"/>
        <v>1431.1846667799671</v>
      </c>
      <c r="AW32" s="14">
        <f t="shared" si="10"/>
        <v>1443.5821791134672</v>
      </c>
      <c r="AX32" s="14">
        <f t="shared" si="10"/>
        <v>1422.5756973472858</v>
      </c>
      <c r="AY32" s="14">
        <f>SUM(AY6:AY7,AY9:AY10)</f>
        <v>1419.7229333918324</v>
      </c>
      <c r="AZ32" s="14"/>
      <c r="BA32" s="14"/>
      <c r="BB32" s="14"/>
      <c r="BC32" s="14"/>
      <c r="BD32" s="14"/>
      <c r="BE32" s="14"/>
      <c r="BF32" s="88"/>
      <c r="BG32" s="88"/>
      <c r="BH32" s="32"/>
      <c r="BI32" s="32"/>
    </row>
    <row r="33" spans="25:61" ht="15" customHeight="1">
      <c r="Y33" s="87" t="s">
        <v>138</v>
      </c>
      <c r="Z33" s="14"/>
      <c r="AA33" s="14">
        <f>AA8</f>
        <v>291.29466959332592</v>
      </c>
      <c r="AB33" s="14">
        <f t="shared" ref="AB33:AR33" si="11">AB8</f>
        <v>298.51624885638194</v>
      </c>
      <c r="AC33" s="14">
        <f t="shared" si="11"/>
        <v>302.23580405163204</v>
      </c>
      <c r="AD33" s="14">
        <f t="shared" si="11"/>
        <v>298.53888706032456</v>
      </c>
      <c r="AE33" s="14">
        <f t="shared" si="11"/>
        <v>302.00146617399793</v>
      </c>
      <c r="AF33" s="14">
        <f t="shared" si="11"/>
        <v>308.93997012676152</v>
      </c>
      <c r="AG33" s="14">
        <f t="shared" si="11"/>
        <v>315.73002156345183</v>
      </c>
      <c r="AH33" s="14">
        <f t="shared" si="11"/>
        <v>318.85332836747961</v>
      </c>
      <c r="AI33" s="14">
        <f t="shared" si="11"/>
        <v>314.00837940596989</v>
      </c>
      <c r="AJ33" s="14">
        <f t="shared" si="11"/>
        <v>313.83139660891334</v>
      </c>
      <c r="AK33" s="14">
        <f t="shared" si="11"/>
        <v>312.09911932121042</v>
      </c>
      <c r="AL33" s="14">
        <f t="shared" si="11"/>
        <v>305.97153683706853</v>
      </c>
      <c r="AM33" s="14">
        <f t="shared" si="11"/>
        <v>296.33171432764715</v>
      </c>
      <c r="AN33" s="14">
        <f t="shared" si="11"/>
        <v>281.82441171547703</v>
      </c>
      <c r="AO33" s="14">
        <f t="shared" si="11"/>
        <v>263.71602935742351</v>
      </c>
      <c r="AP33" s="14">
        <f t="shared" si="11"/>
        <v>247.47924548679686</v>
      </c>
      <c r="AQ33" s="14">
        <f t="shared" si="11"/>
        <v>232.43454882153065</v>
      </c>
      <c r="AR33" s="14">
        <f t="shared" si="11"/>
        <v>218.95496974657686</v>
      </c>
      <c r="AS33" s="14">
        <f t="shared" ref="AS33:AX33" si="12">AS8</f>
        <v>199.74549719383498</v>
      </c>
      <c r="AT33" s="14">
        <f t="shared" si="12"/>
        <v>186.33099091487551</v>
      </c>
      <c r="AU33" s="14">
        <f t="shared" si="12"/>
        <v>177.74581955240802</v>
      </c>
      <c r="AV33" s="14">
        <f t="shared" si="12"/>
        <v>169.14272734003774</v>
      </c>
      <c r="AW33" s="14">
        <f t="shared" si="12"/>
        <v>163.86739322924441</v>
      </c>
      <c r="AX33" s="14">
        <f t="shared" si="12"/>
        <v>156.77433248037659</v>
      </c>
      <c r="AY33" s="14">
        <f>AY8</f>
        <v>154.20700664775885</v>
      </c>
      <c r="AZ33" s="14"/>
      <c r="BA33" s="14"/>
      <c r="BB33" s="14"/>
      <c r="BC33" s="14"/>
      <c r="BD33" s="14"/>
      <c r="BE33" s="14"/>
      <c r="BF33" s="141"/>
      <c r="BG33" s="141"/>
      <c r="BH33" s="32"/>
      <c r="BI33" s="32"/>
    </row>
    <row r="34" spans="25:61" ht="15" customHeight="1">
      <c r="Y34" s="87" t="s">
        <v>139</v>
      </c>
      <c r="Z34" s="14"/>
      <c r="AA34" s="14">
        <f>AA11</f>
        <v>4973.1512402748012</v>
      </c>
      <c r="AB34" s="14">
        <f t="shared" ref="AB34:AR34" si="13">AB11</f>
        <v>4469.1339347518324</v>
      </c>
      <c r="AC34" s="14">
        <f t="shared" si="13"/>
        <v>4004.6671337154357</v>
      </c>
      <c r="AD34" s="14">
        <f t="shared" si="13"/>
        <v>3365.4135099275368</v>
      </c>
      <c r="AE34" s="14">
        <f t="shared" si="13"/>
        <v>2936.9523808807553</v>
      </c>
      <c r="AF34" s="14">
        <f t="shared" si="13"/>
        <v>2647.0479504808582</v>
      </c>
      <c r="AG34" s="14">
        <f t="shared" si="13"/>
        <v>2313.4266975860269</v>
      </c>
      <c r="AH34" s="14">
        <f t="shared" si="13"/>
        <v>2196.1729728063574</v>
      </c>
      <c r="AI34" s="14">
        <f t="shared" si="13"/>
        <v>2007.8739768030105</v>
      </c>
      <c r="AJ34" s="14">
        <f t="shared" si="13"/>
        <v>1953.600879125795</v>
      </c>
      <c r="AK34" s="14">
        <f t="shared" si="13"/>
        <v>1835.7748707150281</v>
      </c>
      <c r="AL34" s="14">
        <f t="shared" si="13"/>
        <v>1600.2684921109385</v>
      </c>
      <c r="AM34" s="14">
        <f t="shared" si="13"/>
        <v>1057.9449485980213</v>
      </c>
      <c r="AN34" s="14">
        <f t="shared" si="13"/>
        <v>1017.6740157515478</v>
      </c>
      <c r="AO34" s="14">
        <f t="shared" si="13"/>
        <v>976.5925358332438</v>
      </c>
      <c r="AP34" s="14">
        <f t="shared" si="13"/>
        <v>976.43027911263027</v>
      </c>
      <c r="AQ34" s="14">
        <f t="shared" si="13"/>
        <v>982.39565252214197</v>
      </c>
      <c r="AR34" s="14">
        <f t="shared" si="13"/>
        <v>975.0307163877909</v>
      </c>
      <c r="AS34" s="14">
        <f t="shared" ref="AS34:AX34" si="14">AS11</f>
        <v>946.84547662936461</v>
      </c>
      <c r="AT34" s="14">
        <f t="shared" si="14"/>
        <v>916.4332540823026</v>
      </c>
      <c r="AU34" s="14">
        <f t="shared" si="14"/>
        <v>884.8782814917563</v>
      </c>
      <c r="AV34" s="14">
        <f t="shared" si="14"/>
        <v>867.33246772772964</v>
      </c>
      <c r="AW34" s="14">
        <f t="shared" si="14"/>
        <v>850.58738985462776</v>
      </c>
      <c r="AX34" s="14">
        <f t="shared" si="14"/>
        <v>816.32494349321951</v>
      </c>
      <c r="AY34" s="14">
        <f>AY11</f>
        <v>806.67173545076287</v>
      </c>
      <c r="AZ34" s="14"/>
      <c r="BA34" s="14"/>
      <c r="BB34" s="14"/>
      <c r="BC34" s="14"/>
      <c r="BD34" s="14"/>
      <c r="BE34" s="14"/>
      <c r="BF34" s="99"/>
      <c r="BG34" s="99"/>
      <c r="BH34" s="32"/>
      <c r="BI34" s="32"/>
    </row>
    <row r="35" spans="25:61" ht="15" customHeight="1">
      <c r="Y35" s="87" t="s">
        <v>140</v>
      </c>
      <c r="Z35" s="14"/>
      <c r="AA35" s="14">
        <f>AA14</f>
        <v>60.533688957800003</v>
      </c>
      <c r="AB35" s="14">
        <f t="shared" ref="AB35:AR35" si="15">AB14</f>
        <v>58.257360136800003</v>
      </c>
      <c r="AC35" s="14">
        <f t="shared" si="15"/>
        <v>54.891544841200002</v>
      </c>
      <c r="AD35" s="14">
        <f t="shared" si="15"/>
        <v>52.149962422400009</v>
      </c>
      <c r="AE35" s="14">
        <f t="shared" si="15"/>
        <v>55.762489736599989</v>
      </c>
      <c r="AF35" s="14">
        <f t="shared" si="15"/>
        <v>58.432232907199996</v>
      </c>
      <c r="AG35" s="14">
        <f t="shared" si="15"/>
        <v>55.533115812799998</v>
      </c>
      <c r="AH35" s="14">
        <f t="shared" si="15"/>
        <v>55.0172602986</v>
      </c>
      <c r="AI35" s="14">
        <f t="shared" si="15"/>
        <v>52.613575124800001</v>
      </c>
      <c r="AJ35" s="14">
        <f t="shared" si="15"/>
        <v>51.981409927600005</v>
      </c>
      <c r="AK35" s="14">
        <f t="shared" si="15"/>
        <v>54.189144662999993</v>
      </c>
      <c r="AL35" s="14">
        <f t="shared" si="15"/>
        <v>51.790044354200006</v>
      </c>
      <c r="AM35" s="14">
        <f t="shared" si="15"/>
        <v>52.8732531924</v>
      </c>
      <c r="AN35" s="14">
        <f t="shared" si="15"/>
        <v>50.183866741199999</v>
      </c>
      <c r="AO35" s="14">
        <f t="shared" si="15"/>
        <v>53.674694951199996</v>
      </c>
      <c r="AP35" s="14">
        <f t="shared" si="15"/>
        <v>53.792058405600002</v>
      </c>
      <c r="AQ35" s="14">
        <f t="shared" si="15"/>
        <v>54.584801918800011</v>
      </c>
      <c r="AR35" s="14">
        <f t="shared" si="15"/>
        <v>50.892792939000003</v>
      </c>
      <c r="AS35" s="14">
        <f t="shared" ref="AS35:AX35" si="16">AS14</f>
        <v>49.625457675</v>
      </c>
      <c r="AT35" s="14">
        <f t="shared" si="16"/>
        <v>51.258287602199999</v>
      </c>
      <c r="AU35" s="14">
        <f t="shared" si="16"/>
        <v>53.857598568</v>
      </c>
      <c r="AV35" s="14">
        <f t="shared" si="16"/>
        <v>53.597956152799995</v>
      </c>
      <c r="AW35" s="14">
        <f t="shared" si="16"/>
        <v>46.223424274000003</v>
      </c>
      <c r="AX35" s="14">
        <f t="shared" si="16"/>
        <v>46.458551624000009</v>
      </c>
      <c r="AY35" s="14">
        <f>AY14</f>
        <v>42.907368251400001</v>
      </c>
      <c r="AZ35" s="14"/>
      <c r="BA35" s="14"/>
      <c r="BB35" s="14"/>
      <c r="BC35" s="14"/>
      <c r="BD35" s="14"/>
      <c r="BE35" s="14"/>
      <c r="BF35" s="99"/>
      <c r="BG35" s="99"/>
      <c r="BH35" s="32"/>
      <c r="BI35" s="32"/>
    </row>
    <row r="36" spans="25:61" ht="15" customHeight="1">
      <c r="Y36" s="87" t="s">
        <v>141</v>
      </c>
      <c r="Z36" s="14"/>
      <c r="AA36" s="14">
        <f>AA18</f>
        <v>9064.2523720037098</v>
      </c>
      <c r="AB36" s="14">
        <f t="shared" ref="AB36:AR36" si="17">AB18</f>
        <v>9245.7021736004863</v>
      </c>
      <c r="AC36" s="14">
        <f t="shared" si="17"/>
        <v>9312.2948135870047</v>
      </c>
      <c r="AD36" s="14">
        <f t="shared" si="17"/>
        <v>9216.2868304228887</v>
      </c>
      <c r="AE36" s="14">
        <f t="shared" si="17"/>
        <v>9075.2869486295567</v>
      </c>
      <c r="AF36" s="14">
        <f t="shared" si="17"/>
        <v>8993.2985285275372</v>
      </c>
      <c r="AG36" s="14">
        <f t="shared" si="17"/>
        <v>8911.9891056522119</v>
      </c>
      <c r="AH36" s="14">
        <f t="shared" si="17"/>
        <v>8883.4802561419219</v>
      </c>
      <c r="AI36" s="14">
        <f t="shared" si="17"/>
        <v>8838.4182826576798</v>
      </c>
      <c r="AJ36" s="14">
        <f t="shared" si="17"/>
        <v>8782.0612870546538</v>
      </c>
      <c r="AK36" s="14">
        <f t="shared" si="17"/>
        <v>8682.3028787828171</v>
      </c>
      <c r="AL36" s="14">
        <f t="shared" si="17"/>
        <v>8710.237033590829</v>
      </c>
      <c r="AM36" s="14">
        <f t="shared" si="17"/>
        <v>8629.4044319921177</v>
      </c>
      <c r="AN36" s="14">
        <f t="shared" si="17"/>
        <v>8513.7801021445448</v>
      </c>
      <c r="AO36" s="14">
        <f t="shared" si="17"/>
        <v>8319.198495595494</v>
      </c>
      <c r="AP36" s="14">
        <f t="shared" si="17"/>
        <v>8286.546208762089</v>
      </c>
      <c r="AQ36" s="14">
        <f t="shared" si="17"/>
        <v>8305.0154861437895</v>
      </c>
      <c r="AR36" s="14">
        <f t="shared" si="17"/>
        <v>8320.2588590522482</v>
      </c>
      <c r="AS36" s="14">
        <f t="shared" ref="AS36:AX36" si="18">AS18</f>
        <v>8204.2136145988898</v>
      </c>
      <c r="AT36" s="14">
        <f t="shared" si="18"/>
        <v>8094.494578093334</v>
      </c>
      <c r="AU36" s="14">
        <f t="shared" si="18"/>
        <v>7828.6356523061404</v>
      </c>
      <c r="AV36" s="14">
        <f t="shared" si="18"/>
        <v>7792.7499669673925</v>
      </c>
      <c r="AW36" s="14">
        <f t="shared" si="18"/>
        <v>7605.5221619823287</v>
      </c>
      <c r="AX36" s="14">
        <f t="shared" si="18"/>
        <v>7398.6719864308643</v>
      </c>
      <c r="AY36" s="14">
        <f>AY18</f>
        <v>7222.5845457901432</v>
      </c>
      <c r="AZ36" s="14"/>
      <c r="BA36" s="14"/>
      <c r="BB36" s="14"/>
      <c r="BC36" s="14"/>
      <c r="BD36" s="14"/>
      <c r="BE36" s="14"/>
      <c r="BF36" s="99"/>
      <c r="BG36" s="99"/>
      <c r="BH36" s="32"/>
      <c r="BI36" s="32"/>
    </row>
    <row r="37" spans="25:61" ht="15" customHeight="1">
      <c r="Y37" s="87" t="s">
        <v>142</v>
      </c>
      <c r="Z37" s="14"/>
      <c r="AA37" s="14">
        <f>AA20</f>
        <v>17294.013451233954</v>
      </c>
      <c r="AB37" s="14">
        <f t="shared" ref="AB37:AR37" si="19">AB20</f>
        <v>16049.021816684657</v>
      </c>
      <c r="AC37" s="14">
        <f t="shared" si="19"/>
        <v>17753.662968480108</v>
      </c>
      <c r="AD37" s="14">
        <f t="shared" si="19"/>
        <v>13474.678517028002</v>
      </c>
      <c r="AE37" s="14">
        <f t="shared" si="19"/>
        <v>19382.319425999078</v>
      </c>
      <c r="AF37" s="14">
        <f t="shared" si="19"/>
        <v>17936.237757713712</v>
      </c>
      <c r="AG37" s="14">
        <f t="shared" si="19"/>
        <v>17378.102551757442</v>
      </c>
      <c r="AH37" s="14">
        <f t="shared" si="19"/>
        <v>17115.446270156663</v>
      </c>
      <c r="AI37" s="14">
        <f t="shared" si="19"/>
        <v>15523.132667649208</v>
      </c>
      <c r="AJ37" s="14">
        <f t="shared" si="19"/>
        <v>16072.945500842197</v>
      </c>
      <c r="AK37" s="14">
        <f t="shared" si="19"/>
        <v>16713.665715470215</v>
      </c>
      <c r="AL37" s="14">
        <f t="shared" si="19"/>
        <v>16301.94649603423</v>
      </c>
      <c r="AM37" s="14">
        <f t="shared" si="19"/>
        <v>16436.275914526424</v>
      </c>
      <c r="AN37" s="14">
        <f t="shared" si="19"/>
        <v>15046.711031873176</v>
      </c>
      <c r="AO37" s="14">
        <f t="shared" si="19"/>
        <v>17017.691239989552</v>
      </c>
      <c r="AP37" s="14">
        <f t="shared" si="19"/>
        <v>17265.108648781908</v>
      </c>
      <c r="AQ37" s="14">
        <f t="shared" si="19"/>
        <v>16856.291935341455</v>
      </c>
      <c r="AR37" s="14">
        <f t="shared" si="19"/>
        <v>17511.360981529331</v>
      </c>
      <c r="AS37" s="14">
        <f t="shared" ref="AS37:AX37" si="20">AS20</f>
        <v>17825.332510903856</v>
      </c>
      <c r="AT37" s="14">
        <f t="shared" si="20"/>
        <v>17371.080236754322</v>
      </c>
      <c r="AU37" s="14">
        <f t="shared" si="20"/>
        <v>18589.092850972098</v>
      </c>
      <c r="AV37" s="14">
        <f t="shared" si="20"/>
        <v>18247.726215295679</v>
      </c>
      <c r="AW37" s="14">
        <f t="shared" si="20"/>
        <v>17916.000122643971</v>
      </c>
      <c r="AX37" s="14">
        <f t="shared" si="20"/>
        <v>18073.094945000106</v>
      </c>
      <c r="AY37" s="14">
        <f>AY20</f>
        <v>17903.970569350986</v>
      </c>
      <c r="AZ37" s="14"/>
      <c r="BA37" s="14"/>
      <c r="BB37" s="14"/>
      <c r="BC37" s="14"/>
      <c r="BD37" s="14"/>
      <c r="BE37" s="14"/>
      <c r="BF37" s="99"/>
      <c r="BG37" s="99"/>
      <c r="BH37" s="32"/>
      <c r="BI37" s="32"/>
    </row>
    <row r="38" spans="25:61" ht="15" customHeight="1">
      <c r="Y38" s="392" t="s">
        <v>143</v>
      </c>
      <c r="Z38" s="18"/>
      <c r="AA38" s="18">
        <f>SUM(AA19,AA21:AA21)</f>
        <v>3480.1931183201391</v>
      </c>
      <c r="AB38" s="18">
        <f t="shared" ref="AB38:AR38" si="21">SUM(AB19,AB21:AB21)</f>
        <v>3482.5344023879288</v>
      </c>
      <c r="AC38" s="18">
        <f t="shared" si="21"/>
        <v>3462.9365380049089</v>
      </c>
      <c r="AD38" s="18">
        <f t="shared" si="21"/>
        <v>3372.7410768900336</v>
      </c>
      <c r="AE38" s="18">
        <f t="shared" si="21"/>
        <v>3286.7941329435448</v>
      </c>
      <c r="AF38" s="18">
        <f t="shared" si="21"/>
        <v>3256.5532370360206</v>
      </c>
      <c r="AG38" s="18">
        <f t="shared" si="21"/>
        <v>3210.0348694914128</v>
      </c>
      <c r="AH38" s="18">
        <f t="shared" si="21"/>
        <v>3163.1116146148288</v>
      </c>
      <c r="AI38" s="18">
        <f t="shared" si="21"/>
        <v>3103.212797129358</v>
      </c>
      <c r="AJ38" s="18">
        <f t="shared" si="21"/>
        <v>3043.8070299691672</v>
      </c>
      <c r="AK38" s="18">
        <f t="shared" si="21"/>
        <v>2974.8121063830949</v>
      </c>
      <c r="AL38" s="18">
        <f t="shared" si="21"/>
        <v>2968.3957533448911</v>
      </c>
      <c r="AM38" s="18">
        <f t="shared" si="21"/>
        <v>2957.9040916636486</v>
      </c>
      <c r="AN38" s="18">
        <f t="shared" si="21"/>
        <v>2909.3296223033035</v>
      </c>
      <c r="AO38" s="18">
        <f t="shared" si="21"/>
        <v>2839.1619031301025</v>
      </c>
      <c r="AP38" s="18">
        <f t="shared" si="21"/>
        <v>2818.4792522331645</v>
      </c>
      <c r="AQ38" s="18">
        <f t="shared" si="21"/>
        <v>2758.96241572395</v>
      </c>
      <c r="AR38" s="18">
        <f t="shared" si="21"/>
        <v>2714.8482617857612</v>
      </c>
      <c r="AS38" s="18">
        <f t="shared" ref="AS38:AX38" si="22">SUM(AS19,AS21:AS21)</f>
        <v>2674.2113643506455</v>
      </c>
      <c r="AT38" s="18">
        <f t="shared" si="22"/>
        <v>2644.6155047773386</v>
      </c>
      <c r="AU38" s="18">
        <f t="shared" si="22"/>
        <v>2591.3265928624091</v>
      </c>
      <c r="AV38" s="18">
        <f t="shared" si="22"/>
        <v>2594.1639616964785</v>
      </c>
      <c r="AW38" s="18">
        <f t="shared" si="22"/>
        <v>2542.3846823718468</v>
      </c>
      <c r="AX38" s="18">
        <f t="shared" si="22"/>
        <v>2482.4021468014166</v>
      </c>
      <c r="AY38" s="18">
        <f>SUM(AY19,AY21:AY21)</f>
        <v>2432.4350470677459</v>
      </c>
      <c r="AZ38" s="18"/>
      <c r="BA38" s="18"/>
      <c r="BB38" s="18"/>
      <c r="BC38" s="18"/>
      <c r="BD38" s="18"/>
      <c r="BE38" s="18"/>
      <c r="BF38" s="143"/>
      <c r="BG38" s="143"/>
      <c r="BH38" s="32"/>
      <c r="BI38" s="32"/>
    </row>
    <row r="39" spans="25:61" ht="15" customHeight="1">
      <c r="Y39" s="392" t="s">
        <v>144</v>
      </c>
      <c r="Z39" s="14"/>
      <c r="AA39" s="14">
        <f>AA23</f>
        <v>9220.6992235815233</v>
      </c>
      <c r="AB39" s="14">
        <f t="shared" ref="AB39:AR39" si="23">AB23</f>
        <v>9151.6508255103563</v>
      </c>
      <c r="AC39" s="14">
        <f t="shared" si="23"/>
        <v>9126.8216716063125</v>
      </c>
      <c r="AD39" s="14">
        <f t="shared" si="23"/>
        <v>8981.0299882763466</v>
      </c>
      <c r="AE39" s="14">
        <f t="shared" si="23"/>
        <v>8862.1462477915957</v>
      </c>
      <c r="AF39" s="14">
        <f t="shared" si="23"/>
        <v>8618.8146412989609</v>
      </c>
      <c r="AG39" s="14">
        <f t="shared" si="23"/>
        <v>8390.0009834311131</v>
      </c>
      <c r="AH39" s="14">
        <f t="shared" si="23"/>
        <v>8127.5986428616006</v>
      </c>
      <c r="AI39" s="14">
        <f t="shared" si="23"/>
        <v>7810.6283344031526</v>
      </c>
      <c r="AJ39" s="14">
        <f t="shared" si="23"/>
        <v>7513.0722934627538</v>
      </c>
      <c r="AK39" s="14">
        <f t="shared" si="23"/>
        <v>7235.62207436057</v>
      </c>
      <c r="AL39" s="14">
        <f t="shared" si="23"/>
        <v>6933.4419166658381</v>
      </c>
      <c r="AM39" s="14">
        <f t="shared" si="23"/>
        <v>6630.6549111767608</v>
      </c>
      <c r="AN39" s="14">
        <f t="shared" si="23"/>
        <v>6322.3092791936142</v>
      </c>
      <c r="AO39" s="14">
        <f t="shared" si="23"/>
        <v>6008.729965553046</v>
      </c>
      <c r="AP39" s="14">
        <f t="shared" si="23"/>
        <v>5702.9909037350935</v>
      </c>
      <c r="AQ39" s="14">
        <f t="shared" si="23"/>
        <v>5382.9350615117164</v>
      </c>
      <c r="AR39" s="14">
        <f t="shared" si="23"/>
        <v>5079.7260658595333</v>
      </c>
      <c r="AS39" s="14">
        <f t="shared" ref="AS39:AT43" si="24">AS23</f>
        <v>4717.2575049079478</v>
      </c>
      <c r="AT39" s="14">
        <f t="shared" si="24"/>
        <v>4412.6654209192075</v>
      </c>
      <c r="AU39" s="14">
        <f t="shared" ref="AU39:AY43" si="25">AU23</f>
        <v>4107.2792573348961</v>
      </c>
      <c r="AV39" s="14">
        <f t="shared" si="25"/>
        <v>3861.4915624440705</v>
      </c>
      <c r="AW39" s="14">
        <f t="shared" si="25"/>
        <v>3655.0505815617216</v>
      </c>
      <c r="AX39" s="14">
        <f t="shared" si="25"/>
        <v>3459.2355232078858</v>
      </c>
      <c r="AY39" s="14">
        <f t="shared" si="25"/>
        <v>3313.7147023751331</v>
      </c>
      <c r="AZ39" s="14"/>
      <c r="BA39" s="14"/>
      <c r="BB39" s="14"/>
      <c r="BC39" s="14"/>
      <c r="BD39" s="14"/>
      <c r="BE39" s="14"/>
      <c r="BF39" s="573"/>
      <c r="BG39" s="99"/>
      <c r="BH39" s="32"/>
      <c r="BI39" s="32"/>
    </row>
    <row r="40" spans="25:61" ht="15" customHeight="1">
      <c r="Y40" s="565" t="s">
        <v>495</v>
      </c>
      <c r="Z40" s="18"/>
      <c r="AA40" s="18">
        <f>AA24</f>
        <v>194.62995452094916</v>
      </c>
      <c r="AB40" s="18">
        <f t="shared" ref="AB40:AR40" si="26">AB24</f>
        <v>191.18411636185448</v>
      </c>
      <c r="AC40" s="18">
        <f t="shared" si="26"/>
        <v>191.62659732906039</v>
      </c>
      <c r="AD40" s="18">
        <f t="shared" si="26"/>
        <v>192.29100728506938</v>
      </c>
      <c r="AE40" s="18">
        <f t="shared" si="26"/>
        <v>190.74025838424834</v>
      </c>
      <c r="AF40" s="18">
        <f t="shared" si="26"/>
        <v>191.20305648756735</v>
      </c>
      <c r="AG40" s="18">
        <f t="shared" si="26"/>
        <v>191.66636314285716</v>
      </c>
      <c r="AH40" s="18">
        <f t="shared" si="26"/>
        <v>192.95826126785715</v>
      </c>
      <c r="AI40" s="18">
        <f t="shared" si="26"/>
        <v>192.02791015535718</v>
      </c>
      <c r="AJ40" s="18">
        <f t="shared" si="26"/>
        <v>192.73828781785716</v>
      </c>
      <c r="AK40" s="18">
        <f t="shared" si="26"/>
        <v>193.99044490535715</v>
      </c>
      <c r="AL40" s="18">
        <f t="shared" si="26"/>
        <v>195.50719820535716</v>
      </c>
      <c r="AM40" s="18">
        <f t="shared" si="26"/>
        <v>247.57790849821433</v>
      </c>
      <c r="AN40" s="18">
        <f t="shared" si="26"/>
        <v>290.98592827500005</v>
      </c>
      <c r="AO40" s="18">
        <f t="shared" si="26"/>
        <v>300.09113406785713</v>
      </c>
      <c r="AP40" s="18">
        <f t="shared" si="26"/>
        <v>339.56303490589283</v>
      </c>
      <c r="AQ40" s="18">
        <f t="shared" si="26"/>
        <v>349.55457900858931</v>
      </c>
      <c r="AR40" s="18">
        <f t="shared" si="26"/>
        <v>337.41075310735715</v>
      </c>
      <c r="AS40" s="18">
        <f t="shared" si="24"/>
        <v>379.5262391994018</v>
      </c>
      <c r="AT40" s="18">
        <f t="shared" si="24"/>
        <v>376.70416912891687</v>
      </c>
      <c r="AU40" s="18">
        <f t="shared" si="25"/>
        <v>329.4215757060154</v>
      </c>
      <c r="AV40" s="18">
        <f t="shared" si="25"/>
        <v>362.05334894887551</v>
      </c>
      <c r="AW40" s="18">
        <f t="shared" si="25"/>
        <v>358.93983821250004</v>
      </c>
      <c r="AX40" s="18">
        <f t="shared" si="25"/>
        <v>355.35834188410723</v>
      </c>
      <c r="AY40" s="18">
        <f t="shared" si="25"/>
        <v>354.99045610610358</v>
      </c>
      <c r="AZ40" s="18"/>
      <c r="BA40" s="18"/>
      <c r="BB40" s="18"/>
      <c r="BC40" s="18"/>
      <c r="BD40" s="18"/>
      <c r="BE40" s="18"/>
      <c r="BF40" s="99"/>
      <c r="BG40" s="143"/>
      <c r="BH40" s="32"/>
      <c r="BI40" s="32"/>
    </row>
    <row r="41" spans="25:61" ht="15" customHeight="1" thickBot="1">
      <c r="Y41" s="87" t="s">
        <v>145</v>
      </c>
      <c r="Z41" s="14"/>
      <c r="AA41" s="14">
        <f>AA25</f>
        <v>16.04889076863212</v>
      </c>
      <c r="AB41" s="14">
        <f t="shared" ref="AB41:AR41" si="27">AB25</f>
        <v>15.573652491198054</v>
      </c>
      <c r="AC41" s="14">
        <f t="shared" si="27"/>
        <v>15.991037202251752</v>
      </c>
      <c r="AD41" s="14">
        <f t="shared" si="27"/>
        <v>15.901517059917419</v>
      </c>
      <c r="AE41" s="14">
        <f t="shared" si="27"/>
        <v>17.249403502172701</v>
      </c>
      <c r="AF41" s="14">
        <f t="shared" si="27"/>
        <v>17.700227162832061</v>
      </c>
      <c r="AG41" s="14">
        <f t="shared" si="27"/>
        <v>18.141670387974337</v>
      </c>
      <c r="AH41" s="14">
        <f t="shared" si="27"/>
        <v>17.512962822937457</v>
      </c>
      <c r="AI41" s="14">
        <f t="shared" si="27"/>
        <v>17.29928643013427</v>
      </c>
      <c r="AJ41" s="14">
        <f t="shared" si="27"/>
        <v>16.709620864692145</v>
      </c>
      <c r="AK41" s="14">
        <f t="shared" si="27"/>
        <v>15.872709715302118</v>
      </c>
      <c r="AL41" s="14">
        <f t="shared" si="27"/>
        <v>15.006826420581943</v>
      </c>
      <c r="AM41" s="14">
        <f t="shared" si="27"/>
        <v>23.229532280904419</v>
      </c>
      <c r="AN41" s="14">
        <f t="shared" si="27"/>
        <v>19.993754172302932</v>
      </c>
      <c r="AO41" s="14">
        <f t="shared" si="27"/>
        <v>18.31210001674831</v>
      </c>
      <c r="AP41" s="14">
        <f t="shared" si="27"/>
        <v>16.984463468141495</v>
      </c>
      <c r="AQ41" s="14">
        <f t="shared" si="27"/>
        <v>15.819375570359522</v>
      </c>
      <c r="AR41" s="14">
        <f t="shared" si="27"/>
        <v>14.468454106927295</v>
      </c>
      <c r="AS41" s="14">
        <f t="shared" si="24"/>
        <v>14.031299396428718</v>
      </c>
      <c r="AT41" s="14">
        <f t="shared" si="24"/>
        <v>12.477140116356498</v>
      </c>
      <c r="AU41" s="14">
        <f t="shared" si="25"/>
        <v>11.5155680213933</v>
      </c>
      <c r="AV41" s="14">
        <f t="shared" si="25"/>
        <v>11.4412385926267</v>
      </c>
      <c r="AW41" s="14">
        <f t="shared" si="25"/>
        <v>11.926109119554983</v>
      </c>
      <c r="AX41" s="14">
        <f t="shared" si="25"/>
        <v>12.088212839245491</v>
      </c>
      <c r="AY41" s="14">
        <f t="shared" si="25"/>
        <v>10.706881083179288</v>
      </c>
      <c r="AZ41" s="14"/>
      <c r="BA41" s="14"/>
      <c r="BB41" s="14"/>
      <c r="BC41" s="14"/>
      <c r="BD41" s="14"/>
      <c r="BE41" s="14"/>
      <c r="BF41" s="573"/>
      <c r="BG41" s="101"/>
      <c r="BH41" s="32"/>
      <c r="BI41" s="32"/>
    </row>
    <row r="42" spans="25:61" ht="15" customHeight="1" thickTop="1">
      <c r="Y42" s="600" t="s">
        <v>494</v>
      </c>
      <c r="Z42" s="14"/>
      <c r="AA42" s="14">
        <f>AA26</f>
        <v>2859.8254620687285</v>
      </c>
      <c r="AB42" s="14">
        <f t="shared" ref="AB42:AR42" si="28">AB26</f>
        <v>2790.2415982595662</v>
      </c>
      <c r="AC42" s="14">
        <f t="shared" si="28"/>
        <v>2768.3728025360165</v>
      </c>
      <c r="AD42" s="14">
        <f t="shared" si="28"/>
        <v>2719.7176989974228</v>
      </c>
      <c r="AE42" s="14">
        <f t="shared" si="28"/>
        <v>2666.0409586679657</v>
      </c>
      <c r="AF42" s="14">
        <f t="shared" si="28"/>
        <v>2627.5901604202654</v>
      </c>
      <c r="AG42" s="14">
        <f t="shared" si="28"/>
        <v>2588.9739459342277</v>
      </c>
      <c r="AH42" s="14">
        <f t="shared" si="28"/>
        <v>2551.426346242929</v>
      </c>
      <c r="AI42" s="14">
        <f t="shared" si="28"/>
        <v>2498.7718476340756</v>
      </c>
      <c r="AJ42" s="14">
        <f t="shared" si="28"/>
        <v>2469.5758022193791</v>
      </c>
      <c r="AK42" s="14">
        <f t="shared" si="28"/>
        <v>2431.8585406736079</v>
      </c>
      <c r="AL42" s="14">
        <f t="shared" si="28"/>
        <v>2201.3933322689636</v>
      </c>
      <c r="AM42" s="14">
        <f t="shared" si="28"/>
        <v>2146.8923668568527</v>
      </c>
      <c r="AN42" s="14">
        <f t="shared" si="28"/>
        <v>2101.3255613833189</v>
      </c>
      <c r="AO42" s="14">
        <f t="shared" si="28"/>
        <v>2062.1885667268825</v>
      </c>
      <c r="AP42" s="14">
        <f t="shared" si="28"/>
        <v>2005.5555685999134</v>
      </c>
      <c r="AQ42" s="14">
        <f t="shared" si="28"/>
        <v>1966.6517568983561</v>
      </c>
      <c r="AR42" s="14">
        <f t="shared" si="28"/>
        <v>1918.6057245409124</v>
      </c>
      <c r="AS42" s="14">
        <f t="shared" si="24"/>
        <v>1894.8170758783381</v>
      </c>
      <c r="AT42" s="14">
        <f t="shared" si="24"/>
        <v>1839.4230838769822</v>
      </c>
      <c r="AU42" s="14">
        <f t="shared" si="25"/>
        <v>1805.7395814573904</v>
      </c>
      <c r="AV42" s="14">
        <f t="shared" si="25"/>
        <v>1772.1166479559263</v>
      </c>
      <c r="AW42" s="14">
        <f t="shared" si="25"/>
        <v>1737.56069432545</v>
      </c>
      <c r="AX42" s="14">
        <f t="shared" si="25"/>
        <v>1713.9334808995916</v>
      </c>
      <c r="AY42" s="14">
        <f t="shared" si="25"/>
        <v>1686.576225852873</v>
      </c>
      <c r="AZ42" s="14"/>
      <c r="BA42" s="14"/>
      <c r="BB42" s="14"/>
      <c r="BC42" s="14"/>
      <c r="BD42" s="14"/>
      <c r="BE42" s="14"/>
      <c r="BF42" s="99"/>
      <c r="BG42" s="143"/>
      <c r="BH42" s="32"/>
      <c r="BI42" s="32"/>
    </row>
    <row r="43" spans="25:61" ht="15" customHeight="1" thickBot="1">
      <c r="Y43" s="393" t="s">
        <v>146</v>
      </c>
      <c r="Z43" s="276"/>
      <c r="AA43" s="276">
        <f>AA27</f>
        <v>58.628183745055431</v>
      </c>
      <c r="AB43" s="276">
        <f t="shared" ref="AB43:AR43" si="29">AB27</f>
        <v>59.16362732087147</v>
      </c>
      <c r="AC43" s="276">
        <f t="shared" si="29"/>
        <v>59.156173658848999</v>
      </c>
      <c r="AD43" s="276">
        <f t="shared" si="29"/>
        <v>59.259231575652159</v>
      </c>
      <c r="AE43" s="276">
        <f t="shared" si="29"/>
        <v>59.417335281115456</v>
      </c>
      <c r="AF43" s="276">
        <f t="shared" si="29"/>
        <v>59.953049223645806</v>
      </c>
      <c r="AG43" s="276">
        <f t="shared" si="29"/>
        <v>60.017385487596485</v>
      </c>
      <c r="AH43" s="276">
        <f t="shared" si="29"/>
        <v>60.281395653935931</v>
      </c>
      <c r="AI43" s="276">
        <f t="shared" si="29"/>
        <v>56.913153951983794</v>
      </c>
      <c r="AJ43" s="276">
        <f t="shared" si="29"/>
        <v>60.80029251877577</v>
      </c>
      <c r="AK43" s="276">
        <f t="shared" si="29"/>
        <v>74.366786886994731</v>
      </c>
      <c r="AL43" s="276">
        <f t="shared" si="29"/>
        <v>58.426720930979315</v>
      </c>
      <c r="AM43" s="276">
        <f t="shared" si="29"/>
        <v>50.458311439335866</v>
      </c>
      <c r="AN43" s="276">
        <f t="shared" si="29"/>
        <v>72.557197339085363</v>
      </c>
      <c r="AO43" s="276">
        <f t="shared" si="29"/>
        <v>76.734944829691131</v>
      </c>
      <c r="AP43" s="276">
        <f t="shared" si="29"/>
        <v>81.451964870539555</v>
      </c>
      <c r="AQ43" s="276">
        <f t="shared" si="29"/>
        <v>86.147371107938469</v>
      </c>
      <c r="AR43" s="276">
        <f t="shared" si="29"/>
        <v>92.026891746687838</v>
      </c>
      <c r="AS43" s="276">
        <f t="shared" si="24"/>
        <v>110.35027765525899</v>
      </c>
      <c r="AT43" s="276">
        <f t="shared" si="24"/>
        <v>115.1712773936286</v>
      </c>
      <c r="AU43" s="276">
        <f t="shared" si="25"/>
        <v>114.27640460282788</v>
      </c>
      <c r="AV43" s="276">
        <f t="shared" si="25"/>
        <v>118.69536997602917</v>
      </c>
      <c r="AW43" s="276">
        <f t="shared" si="25"/>
        <v>121.17258778845633</v>
      </c>
      <c r="AX43" s="276">
        <f t="shared" si="25"/>
        <v>128.76884117304678</v>
      </c>
      <c r="AY43" s="276">
        <f t="shared" si="25"/>
        <v>133.37799017801268</v>
      </c>
      <c r="AZ43" s="276"/>
      <c r="BA43" s="276"/>
      <c r="BB43" s="276"/>
      <c r="BC43" s="276"/>
      <c r="BD43" s="276"/>
      <c r="BE43" s="276"/>
      <c r="BF43" s="272"/>
      <c r="BG43" s="143"/>
      <c r="BH43" s="32"/>
      <c r="BI43" s="32"/>
    </row>
    <row r="44" spans="25:61" ht="15" customHeight="1" thickTop="1">
      <c r="Y44" s="394" t="s">
        <v>95</v>
      </c>
      <c r="Z44" s="16"/>
      <c r="AA44" s="16">
        <f>SUM(AA32:AA43)</f>
        <v>48582.354583789005</v>
      </c>
      <c r="AB44" s="16">
        <f t="shared" ref="AB44:AR44" si="30">SUM(AB32:AB43)</f>
        <v>46856.510303910785</v>
      </c>
      <c r="AC44" s="16">
        <f t="shared" si="30"/>
        <v>48083.264185446351</v>
      </c>
      <c r="AD44" s="16">
        <f t="shared" si="30"/>
        <v>42802.56767792243</v>
      </c>
      <c r="AE44" s="16">
        <f t="shared" si="30"/>
        <v>47890.253935422872</v>
      </c>
      <c r="AF44" s="16">
        <f t="shared" si="30"/>
        <v>45806.836124650632</v>
      </c>
      <c r="AG44" s="16">
        <f t="shared" si="30"/>
        <v>44503.172251820331</v>
      </c>
      <c r="AH44" s="16">
        <f t="shared" si="30"/>
        <v>43678.962038508558</v>
      </c>
      <c r="AI44" s="16">
        <f t="shared" si="30"/>
        <v>41366.229671636982</v>
      </c>
      <c r="AJ44" s="16">
        <f t="shared" si="30"/>
        <v>41431.087402274483</v>
      </c>
      <c r="AK44" s="16">
        <f t="shared" si="30"/>
        <v>41474.30355175228</v>
      </c>
      <c r="AL44" s="16">
        <f t="shared" si="30"/>
        <v>40248.044984068307</v>
      </c>
      <c r="AM44" s="16">
        <f t="shared" si="30"/>
        <v>39471.600868531816</v>
      </c>
      <c r="AN44" s="16">
        <f t="shared" si="30"/>
        <v>37561.296261055257</v>
      </c>
      <c r="AO44" s="16">
        <f t="shared" si="30"/>
        <v>39000.211234648552</v>
      </c>
      <c r="AP44" s="16">
        <f t="shared" si="30"/>
        <v>38938.219840702266</v>
      </c>
      <c r="AQ44" s="16">
        <f t="shared" si="30"/>
        <v>38194.759115580884</v>
      </c>
      <c r="AR44" s="16">
        <f t="shared" si="30"/>
        <v>38451.218834026688</v>
      </c>
      <c r="AS44" s="16">
        <f t="shared" ref="AS44:AX44" si="31">SUM(AS32:AS43)</f>
        <v>38239.045279127451</v>
      </c>
      <c r="AT44" s="16">
        <f t="shared" si="31"/>
        <v>37169.96620383791</v>
      </c>
      <c r="AU44" s="16">
        <f t="shared" si="31"/>
        <v>38272.255455535531</v>
      </c>
      <c r="AV44" s="16">
        <f t="shared" si="31"/>
        <v>37281.696129877608</v>
      </c>
      <c r="AW44" s="16">
        <f t="shared" si="31"/>
        <v>36452.817164477172</v>
      </c>
      <c r="AX44" s="16">
        <f t="shared" si="31"/>
        <v>36065.687003181149</v>
      </c>
      <c r="AY44" s="16">
        <f>SUM(AY32:AY43)</f>
        <v>35481.865461545931</v>
      </c>
      <c r="AZ44" s="16"/>
      <c r="BA44" s="16"/>
      <c r="BB44" s="16"/>
      <c r="BC44" s="16"/>
      <c r="BD44" s="16"/>
      <c r="BE44" s="16"/>
      <c r="BF44" s="103"/>
      <c r="BG44" s="99"/>
      <c r="BH44" s="32"/>
      <c r="BI44" s="32"/>
    </row>
    <row r="45" spans="25:61">
      <c r="Z45" s="32"/>
    </row>
    <row r="46" spans="25:61">
      <c r="Y46" s="667" t="s">
        <v>386</v>
      </c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</row>
    <row r="47" spans="25:61">
      <c r="Y47" s="13"/>
      <c r="Z47" s="367">
        <v>1990</v>
      </c>
      <c r="AA47" s="13">
        <v>1990</v>
      </c>
      <c r="AB47" s="13">
        <f t="shared" ref="AB47:AY47" si="32">AA47+1</f>
        <v>1991</v>
      </c>
      <c r="AC47" s="13">
        <f t="shared" si="32"/>
        <v>1992</v>
      </c>
      <c r="AD47" s="13">
        <f t="shared" si="32"/>
        <v>1993</v>
      </c>
      <c r="AE47" s="13">
        <f t="shared" si="32"/>
        <v>1994</v>
      </c>
      <c r="AF47" s="13">
        <f t="shared" si="32"/>
        <v>1995</v>
      </c>
      <c r="AG47" s="13">
        <f t="shared" si="32"/>
        <v>1996</v>
      </c>
      <c r="AH47" s="13">
        <f t="shared" si="32"/>
        <v>1997</v>
      </c>
      <c r="AI47" s="13">
        <f t="shared" si="32"/>
        <v>1998</v>
      </c>
      <c r="AJ47" s="13">
        <f t="shared" si="32"/>
        <v>1999</v>
      </c>
      <c r="AK47" s="13">
        <f t="shared" si="32"/>
        <v>2000</v>
      </c>
      <c r="AL47" s="13">
        <f t="shared" si="32"/>
        <v>2001</v>
      </c>
      <c r="AM47" s="13">
        <f t="shared" si="32"/>
        <v>2002</v>
      </c>
      <c r="AN47" s="13">
        <f t="shared" si="32"/>
        <v>2003</v>
      </c>
      <c r="AO47" s="13">
        <f t="shared" si="32"/>
        <v>2004</v>
      </c>
      <c r="AP47" s="13">
        <f t="shared" si="32"/>
        <v>2005</v>
      </c>
      <c r="AQ47" s="13">
        <f t="shared" si="32"/>
        <v>2006</v>
      </c>
      <c r="AR47" s="13">
        <f t="shared" si="32"/>
        <v>2007</v>
      </c>
      <c r="AS47" s="13">
        <f t="shared" si="32"/>
        <v>2008</v>
      </c>
      <c r="AT47" s="13">
        <f t="shared" si="32"/>
        <v>2009</v>
      </c>
      <c r="AU47" s="13">
        <f t="shared" si="32"/>
        <v>2010</v>
      </c>
      <c r="AV47" s="13">
        <f t="shared" si="32"/>
        <v>2011</v>
      </c>
      <c r="AW47" s="13">
        <f t="shared" si="32"/>
        <v>2012</v>
      </c>
      <c r="AX47" s="13">
        <f t="shared" si="32"/>
        <v>2013</v>
      </c>
      <c r="AY47" s="13">
        <f t="shared" si="32"/>
        <v>2014</v>
      </c>
      <c r="AZ47" s="13"/>
      <c r="BA47" s="13"/>
      <c r="BB47" s="13"/>
      <c r="BC47" s="13"/>
      <c r="BD47" s="13"/>
      <c r="BE47" s="13"/>
      <c r="BF47" s="13" t="s">
        <v>136</v>
      </c>
      <c r="BG47" s="13" t="s">
        <v>11</v>
      </c>
    </row>
    <row r="48" spans="25:61" ht="15" customHeight="1">
      <c r="Y48" s="820" t="s">
        <v>137</v>
      </c>
      <c r="Z48" s="810">
        <f>AA32</f>
        <v>1069.0843287203847</v>
      </c>
      <c r="AA48" s="811">
        <f>IF(ISTEXT(AA32),AA32,AA32/$AA32-1)</f>
        <v>0</v>
      </c>
      <c r="AB48" s="811">
        <f t="shared" ref="AB48:BE56" si="33">IF(ISTEXT(AB32),AB32,AB32/$Z48-1)</f>
        <v>-2.2031733642301266E-2</v>
      </c>
      <c r="AC48" s="811">
        <f t="shared" si="33"/>
        <v>-3.5990826217478511E-2</v>
      </c>
      <c r="AD48" s="811">
        <f t="shared" si="33"/>
        <v>-1.3586278793310647E-2</v>
      </c>
      <c r="AE48" s="811">
        <f t="shared" si="33"/>
        <v>-1.2666392093080403E-2</v>
      </c>
      <c r="AF48" s="811">
        <f t="shared" si="33"/>
        <v>2.0560571279909734E-2</v>
      </c>
      <c r="AG48" s="811">
        <f t="shared" si="33"/>
        <v>4.4076303446338727E-4</v>
      </c>
      <c r="AH48" s="811">
        <f t="shared" si="33"/>
        <v>-6.7330143668931974E-2</v>
      </c>
      <c r="AI48" s="811">
        <f t="shared" si="33"/>
        <v>-0.11014553788200698</v>
      </c>
      <c r="AJ48" s="811">
        <f t="shared" si="33"/>
        <v>-0.10206933534260021</v>
      </c>
      <c r="AK48" s="811">
        <f t="shared" si="33"/>
        <v>-0.11162371913929081</v>
      </c>
      <c r="AL48" s="811">
        <f t="shared" si="33"/>
        <v>-0.15286417640370853</v>
      </c>
      <c r="AM48" s="811">
        <f t="shared" si="33"/>
        <v>-0.11882209974300828</v>
      </c>
      <c r="AN48" s="811">
        <f t="shared" si="33"/>
        <v>-0.12577383742837001</v>
      </c>
      <c r="AO48" s="811">
        <f t="shared" si="33"/>
        <v>-4.6438844810380298E-3</v>
      </c>
      <c r="AP48" s="811">
        <f t="shared" si="33"/>
        <v>6.9923280710314284E-2</v>
      </c>
      <c r="AQ48" s="811">
        <f t="shared" si="33"/>
        <v>0.12616572768709444</v>
      </c>
      <c r="AR48" s="811">
        <f t="shared" si="33"/>
        <v>0.1389507174630229</v>
      </c>
      <c r="AS48" s="811">
        <f t="shared" si="33"/>
        <v>0.14405283837846183</v>
      </c>
      <c r="AT48" s="811">
        <f t="shared" si="33"/>
        <v>7.5043595068017277E-2</v>
      </c>
      <c r="AU48" s="811">
        <f t="shared" si="33"/>
        <v>0.66356032436553436</v>
      </c>
      <c r="AV48" s="811">
        <f t="shared" si="33"/>
        <v>0.33870138054777188</v>
      </c>
      <c r="AW48" s="811">
        <f t="shared" si="33"/>
        <v>0.35029776448161831</v>
      </c>
      <c r="AX48" s="811">
        <f t="shared" si="33"/>
        <v>0.33064872352025221</v>
      </c>
      <c r="AY48" s="19">
        <f t="shared" si="33"/>
        <v>0.32798030543683709</v>
      </c>
      <c r="AZ48" s="19">
        <f t="shared" si="33"/>
        <v>-1</v>
      </c>
      <c r="BA48" s="19">
        <f t="shared" si="33"/>
        <v>-1</v>
      </c>
      <c r="BB48" s="19">
        <f t="shared" si="33"/>
        <v>-1</v>
      </c>
      <c r="BC48" s="19">
        <f t="shared" si="33"/>
        <v>-1</v>
      </c>
      <c r="BD48" s="19">
        <f t="shared" si="33"/>
        <v>-1</v>
      </c>
      <c r="BE48" s="19">
        <f t="shared" si="33"/>
        <v>-1</v>
      </c>
      <c r="BF48" s="1110"/>
      <c r="BG48" s="88"/>
    </row>
    <row r="49" spans="25:61" ht="15" customHeight="1">
      <c r="Y49" s="820" t="s">
        <v>138</v>
      </c>
      <c r="Z49" s="810">
        <f t="shared" ref="Z49:Z59" si="34">AA33</f>
        <v>291.29466959332592</v>
      </c>
      <c r="AA49" s="811">
        <f t="shared" ref="AA49:AP49" si="35">IF(ISTEXT(AA33),AA33,AA33/$Z49-1)</f>
        <v>0</v>
      </c>
      <c r="AB49" s="811">
        <f t="shared" si="35"/>
        <v>2.4791319639106302E-2</v>
      </c>
      <c r="AC49" s="811">
        <f t="shared" si="35"/>
        <v>3.7560366187204597E-2</v>
      </c>
      <c r="AD49" s="811">
        <f t="shared" si="35"/>
        <v>2.4869035458534805E-2</v>
      </c>
      <c r="AE49" s="811">
        <f t="shared" si="35"/>
        <v>3.6755895999125876E-2</v>
      </c>
      <c r="AF49" s="811">
        <f t="shared" si="35"/>
        <v>6.0575432286728903E-2</v>
      </c>
      <c r="AG49" s="811">
        <f t="shared" si="35"/>
        <v>8.3885338527615039E-2</v>
      </c>
      <c r="AH49" s="811">
        <f t="shared" si="35"/>
        <v>9.4607494234714595E-2</v>
      </c>
      <c r="AI49" s="811">
        <f t="shared" si="35"/>
        <v>7.7975027295742905E-2</v>
      </c>
      <c r="AJ49" s="811">
        <f t="shared" si="35"/>
        <v>7.736745422444824E-2</v>
      </c>
      <c r="AK49" s="811">
        <f t="shared" si="35"/>
        <v>7.1420633123597588E-2</v>
      </c>
      <c r="AL49" s="811">
        <f t="shared" si="35"/>
        <v>5.0384949591535166E-2</v>
      </c>
      <c r="AM49" s="811">
        <f t="shared" si="35"/>
        <v>1.7291922098517709E-2</v>
      </c>
      <c r="AN49" s="811">
        <f t="shared" si="35"/>
        <v>-3.2510920612005112E-2</v>
      </c>
      <c r="AO49" s="811">
        <f t="shared" si="35"/>
        <v>-9.4676089591356871E-2</v>
      </c>
      <c r="AP49" s="811">
        <f t="shared" si="35"/>
        <v>-0.15041615477447434</v>
      </c>
      <c r="AQ49" s="811">
        <f t="shared" si="33"/>
        <v>-0.20206384433319491</v>
      </c>
      <c r="AR49" s="811">
        <f t="shared" si="33"/>
        <v>-0.24833856365357432</v>
      </c>
      <c r="AS49" s="811">
        <f t="shared" si="33"/>
        <v>-0.31428372008077587</v>
      </c>
      <c r="AT49" s="811">
        <f t="shared" si="33"/>
        <v>-0.36033504775418423</v>
      </c>
      <c r="AU49" s="811">
        <f t="shared" si="33"/>
        <v>-0.38980751072253572</v>
      </c>
      <c r="AV49" s="811">
        <f t="shared" si="33"/>
        <v>-0.41934149507034746</v>
      </c>
      <c r="AW49" s="811">
        <f t="shared" si="33"/>
        <v>-0.43745145265439178</v>
      </c>
      <c r="AX49" s="811">
        <f t="shared" si="33"/>
        <v>-0.46180157467609029</v>
      </c>
      <c r="AY49" s="811">
        <f t="shared" ref="AY49:AY56" si="36">IF(ISTEXT(AY33),AY33,AY33/$Z49-1)</f>
        <v>-0.47061507557606197</v>
      </c>
      <c r="AZ49" s="19">
        <f t="shared" si="33"/>
        <v>-1</v>
      </c>
      <c r="BA49" s="19">
        <f t="shared" si="33"/>
        <v>-1</v>
      </c>
      <c r="BB49" s="19">
        <f t="shared" si="33"/>
        <v>-1</v>
      </c>
      <c r="BC49" s="19">
        <f t="shared" si="33"/>
        <v>-1</v>
      </c>
      <c r="BD49" s="19">
        <f t="shared" si="33"/>
        <v>-1</v>
      </c>
      <c r="BE49" s="19">
        <f t="shared" si="33"/>
        <v>-1</v>
      </c>
      <c r="BF49" s="1111"/>
      <c r="BG49" s="141"/>
    </row>
    <row r="50" spans="25:61" ht="15" customHeight="1">
      <c r="Y50" s="820" t="s">
        <v>139</v>
      </c>
      <c r="Z50" s="810">
        <f t="shared" si="34"/>
        <v>4973.1512402748012</v>
      </c>
      <c r="AA50" s="811">
        <f t="shared" ref="AA50:AA60" si="37">IF(ISTEXT(AA34),AA34,AA34/$Z50-1)</f>
        <v>0</v>
      </c>
      <c r="AB50" s="811">
        <f t="shared" si="33"/>
        <v>-0.10134767296864244</v>
      </c>
      <c r="AC50" s="811">
        <f t="shared" si="33"/>
        <v>-0.1947425404472215</v>
      </c>
      <c r="AD50" s="811">
        <f t="shared" si="33"/>
        <v>-0.32328349826305014</v>
      </c>
      <c r="AE50" s="811">
        <f t="shared" si="33"/>
        <v>-0.40943835427806774</v>
      </c>
      <c r="AF50" s="811">
        <f t="shared" si="33"/>
        <v>-0.46773226419420333</v>
      </c>
      <c r="AG50" s="811">
        <f t="shared" si="33"/>
        <v>-0.53481674177715255</v>
      </c>
      <c r="AH50" s="811">
        <f t="shared" si="33"/>
        <v>-0.55839409125128403</v>
      </c>
      <c r="AI50" s="811">
        <f t="shared" si="33"/>
        <v>-0.59625720598594523</v>
      </c>
      <c r="AJ50" s="811">
        <f t="shared" si="33"/>
        <v>-0.60717042681013567</v>
      </c>
      <c r="AK50" s="811">
        <f t="shared" si="33"/>
        <v>-0.63086285093280436</v>
      </c>
      <c r="AL50" s="811">
        <f t="shared" si="33"/>
        <v>-0.67821841428202523</v>
      </c>
      <c r="AM50" s="811">
        <f t="shared" si="33"/>
        <v>-0.78726869594668458</v>
      </c>
      <c r="AN50" s="811">
        <f t="shared" si="33"/>
        <v>-0.79536636499007529</v>
      </c>
      <c r="AO50" s="811">
        <f t="shared" si="33"/>
        <v>-0.80362701863471175</v>
      </c>
      <c r="AP50" s="811">
        <f t="shared" si="33"/>
        <v>-0.803659645175264</v>
      </c>
      <c r="AQ50" s="811">
        <f t="shared" si="33"/>
        <v>-0.80246012939114686</v>
      </c>
      <c r="AR50" s="811">
        <f t="shared" si="33"/>
        <v>-0.80394106889580264</v>
      </c>
      <c r="AS50" s="811">
        <f t="shared" si="33"/>
        <v>-0.80960854981417274</v>
      </c>
      <c r="AT50" s="811">
        <f t="shared" si="33"/>
        <v>-0.81572383187130593</v>
      </c>
      <c r="AU50" s="811">
        <f t="shared" si="33"/>
        <v>-0.82206889781963266</v>
      </c>
      <c r="AV50" s="811">
        <f t="shared" si="33"/>
        <v>-0.82559700563624849</v>
      </c>
      <c r="AW50" s="811">
        <f t="shared" si="33"/>
        <v>-0.82896410168140655</v>
      </c>
      <c r="AX50" s="811">
        <f t="shared" si="33"/>
        <v>-0.83585358577429636</v>
      </c>
      <c r="AY50" s="811">
        <f t="shared" si="36"/>
        <v>-0.83779465041843593</v>
      </c>
      <c r="AZ50" s="19">
        <f t="shared" si="33"/>
        <v>-1</v>
      </c>
      <c r="BA50" s="19">
        <f t="shared" si="33"/>
        <v>-1</v>
      </c>
      <c r="BB50" s="19">
        <f t="shared" si="33"/>
        <v>-1</v>
      </c>
      <c r="BC50" s="19">
        <f t="shared" si="33"/>
        <v>-1</v>
      </c>
      <c r="BD50" s="19">
        <f t="shared" si="33"/>
        <v>-1</v>
      </c>
      <c r="BE50" s="19">
        <f t="shared" si="33"/>
        <v>-1</v>
      </c>
      <c r="BF50" s="1111"/>
      <c r="BG50" s="99"/>
    </row>
    <row r="51" spans="25:61" ht="15" customHeight="1">
      <c r="Y51" s="820" t="s">
        <v>140</v>
      </c>
      <c r="Z51" s="810">
        <f t="shared" si="34"/>
        <v>60.533688957800003</v>
      </c>
      <c r="AA51" s="811">
        <f t="shared" si="37"/>
        <v>0</v>
      </c>
      <c r="AB51" s="811">
        <f t="shared" si="33"/>
        <v>-3.7604330087778082E-2</v>
      </c>
      <c r="AC51" s="811">
        <f t="shared" si="33"/>
        <v>-9.3206679020228278E-2</v>
      </c>
      <c r="AD51" s="811">
        <f t="shared" si="33"/>
        <v>-0.13849687140733424</v>
      </c>
      <c r="AE51" s="811">
        <f t="shared" si="33"/>
        <v>-7.8818907344737732E-2</v>
      </c>
      <c r="AF51" s="811">
        <f t="shared" si="33"/>
        <v>-3.4715479706928121E-2</v>
      </c>
      <c r="AG51" s="811">
        <f t="shared" si="33"/>
        <v>-8.2608101886638141E-2</v>
      </c>
      <c r="AH51" s="811">
        <f t="shared" si="33"/>
        <v>-9.1129894017291546E-2</v>
      </c>
      <c r="AI51" s="811">
        <f t="shared" si="33"/>
        <v>-0.13083811625161934</v>
      </c>
      <c r="AJ51" s="811">
        <f t="shared" si="33"/>
        <v>-0.1412813125623662</v>
      </c>
      <c r="AK51" s="811">
        <f t="shared" si="33"/>
        <v>-0.10481013802451389</v>
      </c>
      <c r="AL51" s="811">
        <f t="shared" si="33"/>
        <v>-0.14444261954191284</v>
      </c>
      <c r="AM51" s="811">
        <f t="shared" si="33"/>
        <v>-0.12654830553512675</v>
      </c>
      <c r="AN51" s="811">
        <f t="shared" si="33"/>
        <v>-0.1709762348006777</v>
      </c>
      <c r="AO51" s="811">
        <f t="shared" si="33"/>
        <v>-0.11330870668367221</v>
      </c>
      <c r="AP51" s="811">
        <f t="shared" si="33"/>
        <v>-0.11136989448800672</v>
      </c>
      <c r="AQ51" s="811">
        <f t="shared" si="33"/>
        <v>-9.8273988276960211E-2</v>
      </c>
      <c r="AR51" s="811">
        <f t="shared" si="33"/>
        <v>-0.15926496773591614</v>
      </c>
      <c r="AS51" s="811">
        <f t="shared" si="33"/>
        <v>-0.18020099998208405</v>
      </c>
      <c r="AT51" s="811">
        <f t="shared" si="33"/>
        <v>-0.15322709577581151</v>
      </c>
      <c r="AU51" s="811">
        <f t="shared" si="33"/>
        <v>-0.1102871889148227</v>
      </c>
      <c r="AV51" s="811">
        <f t="shared" si="33"/>
        <v>-0.11457641066340984</v>
      </c>
      <c r="AW51" s="811">
        <f t="shared" si="33"/>
        <v>-0.23640166211869473</v>
      </c>
      <c r="AX51" s="811">
        <f t="shared" si="33"/>
        <v>-0.23251742254816532</v>
      </c>
      <c r="AY51" s="811">
        <f t="shared" si="36"/>
        <v>-0.29118200145852469</v>
      </c>
      <c r="AZ51" s="19">
        <f t="shared" si="33"/>
        <v>-1</v>
      </c>
      <c r="BA51" s="19">
        <f t="shared" si="33"/>
        <v>-1</v>
      </c>
      <c r="BB51" s="19">
        <f t="shared" si="33"/>
        <v>-1</v>
      </c>
      <c r="BC51" s="19">
        <f t="shared" si="33"/>
        <v>-1</v>
      </c>
      <c r="BD51" s="19">
        <f t="shared" si="33"/>
        <v>-1</v>
      </c>
      <c r="BE51" s="19">
        <f t="shared" si="33"/>
        <v>-1</v>
      </c>
      <c r="BF51" s="1111"/>
      <c r="BG51" s="99"/>
    </row>
    <row r="52" spans="25:61" ht="15" customHeight="1">
      <c r="Y52" s="820" t="s">
        <v>141</v>
      </c>
      <c r="Z52" s="810">
        <f t="shared" si="34"/>
        <v>9064.2523720037098</v>
      </c>
      <c r="AA52" s="811">
        <f t="shared" si="37"/>
        <v>0</v>
      </c>
      <c r="AB52" s="811">
        <f t="shared" si="33"/>
        <v>2.0018176254360531E-2</v>
      </c>
      <c r="AC52" s="811">
        <f t="shared" si="33"/>
        <v>2.7364909029829132E-2</v>
      </c>
      <c r="AD52" s="811">
        <f t="shared" si="33"/>
        <v>1.6772972792412633E-2</v>
      </c>
      <c r="AE52" s="811">
        <f t="shared" si="33"/>
        <v>1.217373057697424E-3</v>
      </c>
      <c r="AF52" s="811">
        <f t="shared" si="33"/>
        <v>-7.8278759862561165E-3</v>
      </c>
      <c r="AG52" s="811">
        <f t="shared" si="33"/>
        <v>-1.6798215683158313E-2</v>
      </c>
      <c r="AH52" s="811">
        <f t="shared" si="33"/>
        <v>-1.9943411595657823E-2</v>
      </c>
      <c r="AI52" s="811">
        <f t="shared" si="33"/>
        <v>-2.4914805995864819E-2</v>
      </c>
      <c r="AJ52" s="811">
        <f t="shared" si="33"/>
        <v>-3.1132306710771274E-2</v>
      </c>
      <c r="AK52" s="811">
        <f t="shared" si="33"/>
        <v>-4.213800295329384E-2</v>
      </c>
      <c r="AL52" s="811">
        <f t="shared" si="33"/>
        <v>-3.905620936882892E-2</v>
      </c>
      <c r="AM52" s="811">
        <f t="shared" si="33"/>
        <v>-4.7973944476070063E-2</v>
      </c>
      <c r="AN52" s="811">
        <f t="shared" si="33"/>
        <v>-6.0730024636050595E-2</v>
      </c>
      <c r="AO52" s="811">
        <f t="shared" si="33"/>
        <v>-8.2196947506605778E-2</v>
      </c>
      <c r="AP52" s="811">
        <f t="shared" si="33"/>
        <v>-8.5799261905337265E-2</v>
      </c>
      <c r="AQ52" s="811">
        <f t="shared" si="33"/>
        <v>-8.3761666676993252E-2</v>
      </c>
      <c r="AR52" s="811">
        <f t="shared" si="33"/>
        <v>-8.2079964504231606E-2</v>
      </c>
      <c r="AS52" s="811">
        <f t="shared" si="33"/>
        <v>-9.4882481434561239E-2</v>
      </c>
      <c r="AT52" s="811">
        <f t="shared" si="33"/>
        <v>-0.1069870689948591</v>
      </c>
      <c r="AU52" s="811">
        <f t="shared" si="33"/>
        <v>-0.13631755482823438</v>
      </c>
      <c r="AV52" s="811">
        <f t="shared" si="33"/>
        <v>-0.14027658905036022</v>
      </c>
      <c r="AW52" s="811">
        <f t="shared" si="33"/>
        <v>-0.16093221483184716</v>
      </c>
      <c r="AX52" s="811">
        <f t="shared" si="33"/>
        <v>-0.18375264911171696</v>
      </c>
      <c r="AY52" s="811">
        <f t="shared" si="36"/>
        <v>-0.20317923096468837</v>
      </c>
      <c r="AZ52" s="19">
        <f t="shared" si="33"/>
        <v>-1</v>
      </c>
      <c r="BA52" s="19">
        <f t="shared" si="33"/>
        <v>-1</v>
      </c>
      <c r="BB52" s="19">
        <f t="shared" si="33"/>
        <v>-1</v>
      </c>
      <c r="BC52" s="19">
        <f t="shared" si="33"/>
        <v>-1</v>
      </c>
      <c r="BD52" s="19">
        <f t="shared" si="33"/>
        <v>-1</v>
      </c>
      <c r="BE52" s="19">
        <f t="shared" si="33"/>
        <v>-1</v>
      </c>
      <c r="BF52" s="1111"/>
      <c r="BG52" s="99"/>
    </row>
    <row r="53" spans="25:61" ht="15" customHeight="1">
      <c r="Y53" s="820" t="s">
        <v>142</v>
      </c>
      <c r="Z53" s="810">
        <f t="shared" si="34"/>
        <v>17294.013451233954</v>
      </c>
      <c r="AA53" s="811">
        <f t="shared" si="37"/>
        <v>0</v>
      </c>
      <c r="AB53" s="811">
        <f t="shared" si="33"/>
        <v>-7.1989745934912808E-2</v>
      </c>
      <c r="AC53" s="811">
        <f t="shared" si="33"/>
        <v>2.6578533579974639E-2</v>
      </c>
      <c r="AD53" s="811">
        <f t="shared" si="33"/>
        <v>-0.22084722814491831</v>
      </c>
      <c r="AE53" s="811">
        <f t="shared" si="33"/>
        <v>0.12075311382483744</v>
      </c>
      <c r="AF53" s="811">
        <f t="shared" si="33"/>
        <v>3.7135642821761294E-2</v>
      </c>
      <c r="AG53" s="811">
        <f t="shared" si="33"/>
        <v>4.8623242233853947E-3</v>
      </c>
      <c r="AH53" s="811">
        <f t="shared" si="33"/>
        <v>-1.0325375401194159E-2</v>
      </c>
      <c r="AI53" s="811">
        <f t="shared" si="33"/>
        <v>-0.10239848538214191</v>
      </c>
      <c r="AJ53" s="811">
        <f t="shared" si="33"/>
        <v>-7.060639531910573E-2</v>
      </c>
      <c r="AK53" s="811">
        <f t="shared" si="33"/>
        <v>-3.3557724318893145E-2</v>
      </c>
      <c r="AL53" s="811">
        <f t="shared" si="33"/>
        <v>-5.7364761395449104E-2</v>
      </c>
      <c r="AM53" s="811">
        <f t="shared" si="33"/>
        <v>-4.9597367269673787E-2</v>
      </c>
      <c r="AN53" s="811">
        <f t="shared" si="33"/>
        <v>-0.1299468411828042</v>
      </c>
      <c r="AO53" s="811">
        <f t="shared" si="33"/>
        <v>-1.5977911201675687E-2</v>
      </c>
      <c r="AP53" s="811">
        <f t="shared" si="33"/>
        <v>-1.6713761981018704E-3</v>
      </c>
      <c r="AQ53" s="811">
        <f t="shared" si="33"/>
        <v>-2.531058028414257E-2</v>
      </c>
      <c r="AR53" s="811">
        <f t="shared" si="33"/>
        <v>1.256779005684594E-2</v>
      </c>
      <c r="AS53" s="811">
        <f t="shared" si="33"/>
        <v>3.0722715763355168E-2</v>
      </c>
      <c r="AT53" s="811">
        <f t="shared" si="33"/>
        <v>4.4562695488634674E-3</v>
      </c>
      <c r="AU53" s="811">
        <f t="shared" si="33"/>
        <v>7.4885994705048642E-2</v>
      </c>
      <c r="AV53" s="811">
        <f t="shared" si="33"/>
        <v>5.5146988682009956E-2</v>
      </c>
      <c r="AW53" s="811">
        <f t="shared" si="33"/>
        <v>3.5965432382940365E-2</v>
      </c>
      <c r="AX53" s="811">
        <f t="shared" si="33"/>
        <v>4.5049201329872002E-2</v>
      </c>
      <c r="AY53" s="811">
        <f t="shared" si="36"/>
        <v>3.5269841777156197E-2</v>
      </c>
      <c r="AZ53" s="19">
        <f t="shared" si="33"/>
        <v>-1</v>
      </c>
      <c r="BA53" s="19">
        <f t="shared" si="33"/>
        <v>-1</v>
      </c>
      <c r="BB53" s="19">
        <f t="shared" si="33"/>
        <v>-1</v>
      </c>
      <c r="BC53" s="19">
        <f t="shared" si="33"/>
        <v>-1</v>
      </c>
      <c r="BD53" s="19">
        <f t="shared" si="33"/>
        <v>-1</v>
      </c>
      <c r="BE53" s="19">
        <f t="shared" si="33"/>
        <v>-1</v>
      </c>
      <c r="BF53" s="1111"/>
      <c r="BG53" s="99"/>
    </row>
    <row r="54" spans="25:61" ht="15" customHeight="1">
      <c r="Y54" s="821" t="s">
        <v>143</v>
      </c>
      <c r="Z54" s="810">
        <f t="shared" si="34"/>
        <v>3480.1931183201391</v>
      </c>
      <c r="AA54" s="811">
        <f t="shared" si="37"/>
        <v>0</v>
      </c>
      <c r="AB54" s="811">
        <f t="shared" si="33"/>
        <v>6.7274544491935373E-4</v>
      </c>
      <c r="AC54" s="811">
        <f t="shared" si="33"/>
        <v>-4.9585122803643689E-3</v>
      </c>
      <c r="AD54" s="811">
        <f t="shared" si="33"/>
        <v>-3.0875310012098311E-2</v>
      </c>
      <c r="AE54" s="811">
        <f t="shared" si="33"/>
        <v>-5.5571337222213191E-2</v>
      </c>
      <c r="AF54" s="811">
        <f t="shared" si="33"/>
        <v>-6.4260767630064053E-2</v>
      </c>
      <c r="AG54" s="811">
        <f t="shared" si="33"/>
        <v>-7.7627372862322463E-2</v>
      </c>
      <c r="AH54" s="811">
        <f t="shared" si="33"/>
        <v>-9.1110318572885096E-2</v>
      </c>
      <c r="AI54" s="811">
        <f t="shared" si="33"/>
        <v>-0.10832166732538862</v>
      </c>
      <c r="AJ54" s="811">
        <f t="shared" si="33"/>
        <v>-0.12539134281192188</v>
      </c>
      <c r="AK54" s="811">
        <f t="shared" si="33"/>
        <v>-0.14521637011367561</v>
      </c>
      <c r="AL54" s="811">
        <f t="shared" si="33"/>
        <v>-0.14706004740975076</v>
      </c>
      <c r="AM54" s="811">
        <f t="shared" si="33"/>
        <v>-0.15007472542460376</v>
      </c>
      <c r="AN54" s="811">
        <f t="shared" si="33"/>
        <v>-0.16403213172618036</v>
      </c>
      <c r="AO54" s="811">
        <f t="shared" si="33"/>
        <v>-0.18419415055319033</v>
      </c>
      <c r="AP54" s="811">
        <f t="shared" si="33"/>
        <v>-0.19013711124352162</v>
      </c>
      <c r="AQ54" s="811">
        <f t="shared" si="33"/>
        <v>-0.2072387014385918</v>
      </c>
      <c r="AR54" s="811">
        <f t="shared" si="33"/>
        <v>-0.2199144790286246</v>
      </c>
      <c r="AS54" s="811">
        <f t="shared" si="33"/>
        <v>-0.23159110042678732</v>
      </c>
      <c r="AT54" s="811">
        <f t="shared" si="33"/>
        <v>-0.24009518585167677</v>
      </c>
      <c r="AU54" s="811">
        <f t="shared" si="33"/>
        <v>-0.25540724185064145</v>
      </c>
      <c r="AV54" s="811">
        <f t="shared" si="33"/>
        <v>-0.25459195122233325</v>
      </c>
      <c r="AW54" s="811">
        <f t="shared" si="33"/>
        <v>-0.26947022882482019</v>
      </c>
      <c r="AX54" s="811">
        <f t="shared" si="33"/>
        <v>-0.28670563316335385</v>
      </c>
      <c r="AY54" s="811">
        <f t="shared" si="36"/>
        <v>-0.30106319840036277</v>
      </c>
      <c r="AZ54" s="19">
        <f t="shared" si="33"/>
        <v>-1</v>
      </c>
      <c r="BA54" s="19">
        <f t="shared" si="33"/>
        <v>-1</v>
      </c>
      <c r="BB54" s="19">
        <f t="shared" si="33"/>
        <v>-1</v>
      </c>
      <c r="BC54" s="19">
        <f t="shared" si="33"/>
        <v>-1</v>
      </c>
      <c r="BD54" s="19">
        <f t="shared" si="33"/>
        <v>-1</v>
      </c>
      <c r="BE54" s="19">
        <f t="shared" si="33"/>
        <v>-1</v>
      </c>
      <c r="BF54" s="1111"/>
      <c r="BG54" s="99"/>
    </row>
    <row r="55" spans="25:61" ht="15" customHeight="1">
      <c r="Y55" s="821" t="s">
        <v>144</v>
      </c>
      <c r="Z55" s="810">
        <f t="shared" si="34"/>
        <v>9220.6992235815233</v>
      </c>
      <c r="AA55" s="811">
        <f t="shared" si="37"/>
        <v>0</v>
      </c>
      <c r="AB55" s="811">
        <f t="shared" si="33"/>
        <v>-7.4884123640622802E-3</v>
      </c>
      <c r="AC55" s="811">
        <f t="shared" si="33"/>
        <v>-1.018117495201698E-2</v>
      </c>
      <c r="AD55" s="811">
        <f t="shared" si="33"/>
        <v>-2.5992522854691225E-2</v>
      </c>
      <c r="AE55" s="811">
        <f t="shared" si="33"/>
        <v>-3.8885660088873175E-2</v>
      </c>
      <c r="AF55" s="811">
        <f t="shared" si="33"/>
        <v>-6.5275373123902525E-2</v>
      </c>
      <c r="AG55" s="811">
        <f t="shared" si="33"/>
        <v>-9.0090590746733867E-2</v>
      </c>
      <c r="AH55" s="811">
        <f t="shared" si="33"/>
        <v>-0.11854855626614158</v>
      </c>
      <c r="AI55" s="811">
        <f t="shared" si="33"/>
        <v>-0.15292450767423127</v>
      </c>
      <c r="AJ55" s="811">
        <f t="shared" si="33"/>
        <v>-0.18519494983109208</v>
      </c>
      <c r="AK55" s="811">
        <f t="shared" si="33"/>
        <v>-0.2152848825330087</v>
      </c>
      <c r="AL55" s="811">
        <f t="shared" si="33"/>
        <v>-0.24805681775912691</v>
      </c>
      <c r="AM55" s="811">
        <f t="shared" si="33"/>
        <v>-0.28089456662688239</v>
      </c>
      <c r="AN55" s="811">
        <f t="shared" si="33"/>
        <v>-0.31433515768255482</v>
      </c>
      <c r="AO55" s="811">
        <f t="shared" si="33"/>
        <v>-0.34834335012403517</v>
      </c>
      <c r="AP55" s="811">
        <f t="shared" si="33"/>
        <v>-0.38150125435715865</v>
      </c>
      <c r="AQ55" s="811">
        <f t="shared" si="33"/>
        <v>-0.41621183697814346</v>
      </c>
      <c r="AR55" s="811">
        <f t="shared" si="33"/>
        <v>-0.44909535137331424</v>
      </c>
      <c r="AS55" s="811">
        <f t="shared" si="33"/>
        <v>-0.4884056631145961</v>
      </c>
      <c r="AT55" s="811">
        <f t="shared" si="33"/>
        <v>-0.52143917571521969</v>
      </c>
      <c r="AU55" s="811">
        <f t="shared" si="33"/>
        <v>-0.55455880755434306</v>
      </c>
      <c r="AV55" s="811">
        <f t="shared" si="33"/>
        <v>-0.58121488741672866</v>
      </c>
      <c r="AW55" s="811">
        <f t="shared" si="33"/>
        <v>-0.60360375141463307</v>
      </c>
      <c r="AX55" s="811">
        <f t="shared" si="33"/>
        <v>-0.62484021663334954</v>
      </c>
      <c r="AY55" s="811">
        <f t="shared" si="36"/>
        <v>-0.64062218905259849</v>
      </c>
      <c r="AZ55" s="19">
        <f t="shared" si="33"/>
        <v>-1</v>
      </c>
      <c r="BA55" s="19">
        <f t="shared" si="33"/>
        <v>-1</v>
      </c>
      <c r="BB55" s="19">
        <f t="shared" si="33"/>
        <v>-1</v>
      </c>
      <c r="BC55" s="19">
        <f t="shared" si="33"/>
        <v>-1</v>
      </c>
      <c r="BD55" s="19">
        <f t="shared" si="33"/>
        <v>-1</v>
      </c>
      <c r="BE55" s="19">
        <f t="shared" si="33"/>
        <v>-1</v>
      </c>
      <c r="BF55" s="1111"/>
      <c r="BG55" s="143"/>
    </row>
    <row r="56" spans="25:61" ht="15" customHeight="1">
      <c r="Y56" s="565" t="s">
        <v>495</v>
      </c>
      <c r="Z56" s="822">
        <f t="shared" si="34"/>
        <v>194.62995452094916</v>
      </c>
      <c r="AA56" s="811">
        <f t="shared" si="37"/>
        <v>0</v>
      </c>
      <c r="AB56" s="811">
        <f t="shared" si="33"/>
        <v>-1.7704562319690531E-2</v>
      </c>
      <c r="AC56" s="811">
        <f t="shared" si="33"/>
        <v>-1.5431114903566856E-2</v>
      </c>
      <c r="AD56" s="811">
        <f t="shared" si="33"/>
        <v>-1.2017406270461883E-2</v>
      </c>
      <c r="AE56" s="811">
        <f t="shared" si="33"/>
        <v>-1.9985084753653126E-2</v>
      </c>
      <c r="AF56" s="811">
        <f t="shared" si="33"/>
        <v>-1.7607248801021269E-2</v>
      </c>
      <c r="AG56" s="811">
        <f t="shared" si="33"/>
        <v>-1.5226799931112311E-2</v>
      </c>
      <c r="AH56" s="811">
        <f t="shared" si="33"/>
        <v>-8.5890851549886849E-3</v>
      </c>
      <c r="AI56" s="811">
        <f t="shared" si="33"/>
        <v>-1.3369187553871176E-2</v>
      </c>
      <c r="AJ56" s="811">
        <f t="shared" si="33"/>
        <v>-9.7192989010763675E-3</v>
      </c>
      <c r="AK56" s="811">
        <f t="shared" si="33"/>
        <v>-3.2857717979025702E-3</v>
      </c>
      <c r="AL56" s="811">
        <f t="shared" si="33"/>
        <v>4.5072388089859583E-3</v>
      </c>
      <c r="AM56" s="811">
        <f t="shared" si="33"/>
        <v>0.27204421902881393</v>
      </c>
      <c r="AN56" s="811">
        <f t="shared" si="33"/>
        <v>0.49507268288283712</v>
      </c>
      <c r="AO56" s="811">
        <f t="shared" si="33"/>
        <v>0.54185482294585108</v>
      </c>
      <c r="AP56" s="811">
        <f t="shared" si="33"/>
        <v>0.74465968376591118</v>
      </c>
      <c r="AQ56" s="811">
        <f t="shared" si="33"/>
        <v>0.79599579041655022</v>
      </c>
      <c r="AR56" s="811">
        <f t="shared" si="33"/>
        <v>0.73360135616246924</v>
      </c>
      <c r="AS56" s="811">
        <f t="shared" si="33"/>
        <v>0.94998883976284954</v>
      </c>
      <c r="AT56" s="811">
        <f t="shared" si="33"/>
        <v>0.9354891699795882</v>
      </c>
      <c r="AU56" s="811">
        <f t="shared" si="33"/>
        <v>0.69255332005206749</v>
      </c>
      <c r="AV56" s="811">
        <f t="shared" si="33"/>
        <v>0.86021391126567615</v>
      </c>
      <c r="AW56" s="811">
        <f t="shared" si="33"/>
        <v>0.84421683237800504</v>
      </c>
      <c r="AX56" s="811">
        <f t="shared" si="33"/>
        <v>0.82581526445282072</v>
      </c>
      <c r="AY56" s="811">
        <f t="shared" si="36"/>
        <v>0.82392508378197205</v>
      </c>
      <c r="AZ56" s="19">
        <f t="shared" si="33"/>
        <v>-1</v>
      </c>
      <c r="BA56" s="19">
        <f t="shared" si="33"/>
        <v>-1</v>
      </c>
      <c r="BB56" s="19">
        <f t="shared" si="33"/>
        <v>-1</v>
      </c>
      <c r="BC56" s="19">
        <f t="shared" si="33"/>
        <v>-1</v>
      </c>
      <c r="BD56" s="19">
        <f t="shared" si="33"/>
        <v>-1</v>
      </c>
      <c r="BE56" s="19">
        <f t="shared" si="33"/>
        <v>-1</v>
      </c>
      <c r="BF56" s="1111"/>
      <c r="BG56" s="143"/>
    </row>
    <row r="57" spans="25:61" ht="15" customHeight="1" thickBot="1">
      <c r="Y57" s="87" t="s">
        <v>145</v>
      </c>
      <c r="Z57" s="810">
        <f t="shared" si="34"/>
        <v>16.04889076863212</v>
      </c>
      <c r="AA57" s="811">
        <f t="shared" si="37"/>
        <v>0</v>
      </c>
      <c r="AB57" s="811">
        <f t="shared" ref="AB57:BE59" si="38">IF(ISTEXT(AB41),AB41,AB41/$Z57-1)</f>
        <v>-2.9611908030611644E-2</v>
      </c>
      <c r="AC57" s="811">
        <f t="shared" si="38"/>
        <v>-3.6048327086531939E-3</v>
      </c>
      <c r="AD57" s="811">
        <f t="shared" si="38"/>
        <v>-9.1827971689324439E-3</v>
      </c>
      <c r="AE57" s="811">
        <f t="shared" si="38"/>
        <v>7.4803470897004676E-2</v>
      </c>
      <c r="AF57" s="811">
        <f t="shared" si="38"/>
        <v>0.10289411386782632</v>
      </c>
      <c r="AG57" s="811">
        <f t="shared" si="38"/>
        <v>0.13040026563284957</v>
      </c>
      <c r="AH57" s="811">
        <f t="shared" si="38"/>
        <v>9.1225747337435603E-2</v>
      </c>
      <c r="AI57" s="811">
        <f t="shared" si="38"/>
        <v>7.7911656296276499E-2</v>
      </c>
      <c r="AJ57" s="811">
        <f t="shared" si="38"/>
        <v>4.1169829465811825E-2</v>
      </c>
      <c r="AK57" s="811">
        <f t="shared" si="38"/>
        <v>-1.0977771353167354E-2</v>
      </c>
      <c r="AL57" s="811">
        <f t="shared" si="38"/>
        <v>-6.4930615023370497E-2</v>
      </c>
      <c r="AM57" s="811">
        <f t="shared" si="38"/>
        <v>0.44742291637419629</v>
      </c>
      <c r="AN57" s="811">
        <f t="shared" si="38"/>
        <v>0.24580286952797548</v>
      </c>
      <c r="AO57" s="811">
        <f t="shared" si="38"/>
        <v>0.14101966800968446</v>
      </c>
      <c r="AP57" s="811">
        <f t="shared" si="38"/>
        <v>5.8295162762149966E-2</v>
      </c>
      <c r="AQ57" s="811">
        <f t="shared" si="38"/>
        <v>-1.4301000709730616E-2</v>
      </c>
      <c r="AR57" s="811">
        <f t="shared" si="38"/>
        <v>-9.8476379737957975E-2</v>
      </c>
      <c r="AS57" s="811">
        <f t="shared" si="38"/>
        <v>-0.12571531586138185</v>
      </c>
      <c r="AT57" s="811">
        <f t="shared" si="38"/>
        <v>-0.22255436240220916</v>
      </c>
      <c r="AU57" s="811">
        <f t="shared" si="38"/>
        <v>-0.28246953715326484</v>
      </c>
      <c r="AV57" s="811">
        <f t="shared" si="38"/>
        <v>-0.28710097429357351</v>
      </c>
      <c r="AW57" s="811">
        <f t="shared" si="38"/>
        <v>-0.25688888462841286</v>
      </c>
      <c r="AX57" s="811">
        <f t="shared" si="38"/>
        <v>-0.24678826633475837</v>
      </c>
      <c r="AY57" s="811">
        <f>IF(ISTEXT(AY41),AY41,AY41/$Z57-1)</f>
        <v>-0.33285849860065697</v>
      </c>
      <c r="AZ57" s="19">
        <f t="shared" si="38"/>
        <v>-1</v>
      </c>
      <c r="BA57" s="19">
        <f t="shared" si="38"/>
        <v>-1</v>
      </c>
      <c r="BB57" s="19">
        <f t="shared" si="38"/>
        <v>-1</v>
      </c>
      <c r="BC57" s="19">
        <f t="shared" si="38"/>
        <v>-1</v>
      </c>
      <c r="BD57" s="19">
        <f t="shared" si="38"/>
        <v>-1</v>
      </c>
      <c r="BE57" s="19">
        <f t="shared" si="38"/>
        <v>-1</v>
      </c>
      <c r="BF57" s="1111"/>
      <c r="BG57" s="101"/>
    </row>
    <row r="58" spans="25:61" ht="15" customHeight="1" thickTop="1">
      <c r="Y58" s="600" t="s">
        <v>494</v>
      </c>
      <c r="Z58" s="810">
        <f t="shared" si="34"/>
        <v>2859.8254620687285</v>
      </c>
      <c r="AA58" s="811">
        <f t="shared" si="37"/>
        <v>0</v>
      </c>
      <c r="AB58" s="811">
        <f t="shared" si="38"/>
        <v>-2.4331507195836655E-2</v>
      </c>
      <c r="AC58" s="811">
        <f t="shared" si="38"/>
        <v>-3.1978405936199161E-2</v>
      </c>
      <c r="AD58" s="811">
        <f t="shared" si="38"/>
        <v>-4.8991718176379595E-2</v>
      </c>
      <c r="AE58" s="811">
        <f t="shared" si="38"/>
        <v>-6.776095463552656E-2</v>
      </c>
      <c r="AF58" s="811">
        <f t="shared" si="38"/>
        <v>-8.1206110208022819E-2</v>
      </c>
      <c r="AG58" s="811">
        <f t="shared" si="38"/>
        <v>-9.470910715599179E-2</v>
      </c>
      <c r="AH58" s="811">
        <f t="shared" si="38"/>
        <v>-0.10783843976363194</v>
      </c>
      <c r="AI58" s="811">
        <f t="shared" si="38"/>
        <v>-0.12625022723361423</v>
      </c>
      <c r="AJ58" s="811">
        <f t="shared" si="38"/>
        <v>-0.13645925775031464</v>
      </c>
      <c r="AK58" s="811">
        <f t="shared" si="38"/>
        <v>-0.14964791630519292</v>
      </c>
      <c r="AL58" s="811">
        <f t="shared" si="38"/>
        <v>-0.230235075018694</v>
      </c>
      <c r="AM58" s="811">
        <f t="shared" si="38"/>
        <v>-0.24929251965473354</v>
      </c>
      <c r="AN58" s="811">
        <f t="shared" si="38"/>
        <v>-0.26522594149390122</v>
      </c>
      <c r="AO58" s="811">
        <f t="shared" si="38"/>
        <v>-0.27891104052372995</v>
      </c>
      <c r="AP58" s="811">
        <f t="shared" si="38"/>
        <v>-0.29871399664050025</v>
      </c>
      <c r="AQ58" s="811">
        <f t="shared" si="38"/>
        <v>-0.31231755819261509</v>
      </c>
      <c r="AR58" s="811">
        <f t="shared" si="38"/>
        <v>-0.32911789548406933</v>
      </c>
      <c r="AS58" s="811">
        <f t="shared" si="38"/>
        <v>-0.33743611244454297</v>
      </c>
      <c r="AT58" s="811">
        <f t="shared" si="38"/>
        <v>-0.35680582319650089</v>
      </c>
      <c r="AU58" s="811">
        <f t="shared" si="38"/>
        <v>-0.36858399038409773</v>
      </c>
      <c r="AV58" s="811">
        <f t="shared" si="38"/>
        <v>-0.38034097833578273</v>
      </c>
      <c r="AW58" s="811">
        <f t="shared" si="38"/>
        <v>-0.39242421701199182</v>
      </c>
      <c r="AX58" s="811">
        <f t="shared" si="38"/>
        <v>-0.40068598464055438</v>
      </c>
      <c r="AY58" s="811">
        <f>IF(ISTEXT(AY42),AY42,AY42/$Z58-1)</f>
        <v>-0.41025204222328848</v>
      </c>
      <c r="AZ58" s="19">
        <f t="shared" si="38"/>
        <v>-1</v>
      </c>
      <c r="BA58" s="19">
        <f t="shared" si="38"/>
        <v>-1</v>
      </c>
      <c r="BB58" s="19">
        <f t="shared" si="38"/>
        <v>-1</v>
      </c>
      <c r="BC58" s="19">
        <f t="shared" si="38"/>
        <v>-1</v>
      </c>
      <c r="BD58" s="19">
        <f t="shared" si="38"/>
        <v>-1</v>
      </c>
      <c r="BE58" s="19">
        <f t="shared" si="38"/>
        <v>-1</v>
      </c>
      <c r="BF58" s="1111"/>
      <c r="BG58" s="143"/>
      <c r="BH58" s="32"/>
      <c r="BI58" s="32"/>
    </row>
    <row r="59" spans="25:61" ht="15" customHeight="1" thickBot="1">
      <c r="Y59" s="813" t="s">
        <v>146</v>
      </c>
      <c r="Z59" s="814">
        <f t="shared" si="34"/>
        <v>58.628183745055431</v>
      </c>
      <c r="AA59" s="815">
        <f t="shared" si="37"/>
        <v>0</v>
      </c>
      <c r="AB59" s="815">
        <f t="shared" si="38"/>
        <v>9.1328699204535901E-3</v>
      </c>
      <c r="AC59" s="815">
        <f t="shared" si="38"/>
        <v>9.0057354682779867E-3</v>
      </c>
      <c r="AD59" s="815">
        <f t="shared" si="38"/>
        <v>1.0763557563727932E-2</v>
      </c>
      <c r="AE59" s="815">
        <f t="shared" si="38"/>
        <v>1.346027602512212E-2</v>
      </c>
      <c r="AF59" s="815">
        <f t="shared" si="38"/>
        <v>2.2597757494101423E-2</v>
      </c>
      <c r="AG59" s="815">
        <f t="shared" si="38"/>
        <v>2.3695118180395935E-2</v>
      </c>
      <c r="AH59" s="815">
        <f t="shared" si="38"/>
        <v>2.8198245336568561E-2</v>
      </c>
      <c r="AI59" s="815">
        <f t="shared" si="38"/>
        <v>-2.9252650918361045E-2</v>
      </c>
      <c r="AJ59" s="815">
        <f t="shared" si="38"/>
        <v>3.7048883915042463E-2</v>
      </c>
      <c r="AK59" s="815">
        <f t="shared" si="38"/>
        <v>0.2684477351435377</v>
      </c>
      <c r="AL59" s="815">
        <f t="shared" si="38"/>
        <v>-3.4362792978915868E-3</v>
      </c>
      <c r="AM59" s="815">
        <f t="shared" si="38"/>
        <v>-0.13935059529127225</v>
      </c>
      <c r="AN59" s="815">
        <f t="shared" si="38"/>
        <v>0.23758221224454479</v>
      </c>
      <c r="AO59" s="815">
        <f t="shared" si="38"/>
        <v>0.30884055974465996</v>
      </c>
      <c r="AP59" s="815">
        <f t="shared" si="38"/>
        <v>0.38929708661508777</v>
      </c>
      <c r="AQ59" s="815">
        <f t="shared" si="38"/>
        <v>0.46938495455615992</v>
      </c>
      <c r="AR59" s="815">
        <f t="shared" si="38"/>
        <v>0.56966983911469327</v>
      </c>
      <c r="AS59" s="815">
        <f t="shared" si="38"/>
        <v>0.88220529114660984</v>
      </c>
      <c r="AT59" s="815">
        <f t="shared" si="38"/>
        <v>0.96443536259712093</v>
      </c>
      <c r="AU59" s="815">
        <f t="shared" si="38"/>
        <v>0.94917183687215445</v>
      </c>
      <c r="AV59" s="815">
        <f t="shared" si="38"/>
        <v>1.0245445516814202</v>
      </c>
      <c r="AW59" s="815">
        <f t="shared" si="38"/>
        <v>1.066797571546394</v>
      </c>
      <c r="AX59" s="815">
        <f t="shared" si="38"/>
        <v>1.1963641536807263</v>
      </c>
      <c r="AY59" s="815">
        <f>IF(ISTEXT(AY43),AY43,AY43/$Z59-1)</f>
        <v>1.2749807628018406</v>
      </c>
      <c r="AZ59" s="19">
        <f t="shared" si="38"/>
        <v>-1</v>
      </c>
      <c r="BA59" s="19">
        <f t="shared" si="38"/>
        <v>-1</v>
      </c>
      <c r="BB59" s="19">
        <f t="shared" si="38"/>
        <v>-1</v>
      </c>
      <c r="BC59" s="19">
        <f t="shared" si="38"/>
        <v>-1</v>
      </c>
      <c r="BD59" s="19">
        <f t="shared" si="38"/>
        <v>-1</v>
      </c>
      <c r="BE59" s="19">
        <f t="shared" si="38"/>
        <v>-1</v>
      </c>
      <c r="BF59" s="1112"/>
      <c r="BG59" s="143"/>
      <c r="BH59" s="32"/>
      <c r="BI59" s="32"/>
    </row>
    <row r="60" spans="25:61" ht="15" customHeight="1" thickTop="1">
      <c r="Y60" s="823" t="s">
        <v>95</v>
      </c>
      <c r="Z60" s="817">
        <f>AA44</f>
        <v>48582.354583789005</v>
      </c>
      <c r="AA60" s="818">
        <f t="shared" si="37"/>
        <v>0</v>
      </c>
      <c r="AB60" s="818">
        <f t="shared" ref="AB60:BE60" si="39">IF(ISTEXT(AB44),AB44,AB44/$Z60-1)</f>
        <v>-3.5524097064947524E-2</v>
      </c>
      <c r="AC60" s="818">
        <f t="shared" si="39"/>
        <v>-1.0273079652446282E-2</v>
      </c>
      <c r="AD60" s="818">
        <f t="shared" si="39"/>
        <v>-0.118968851044432</v>
      </c>
      <c r="AE60" s="818">
        <f t="shared" si="39"/>
        <v>-1.4245926412901233E-2</v>
      </c>
      <c r="AF60" s="818">
        <f t="shared" si="39"/>
        <v>-5.7130175820348406E-2</v>
      </c>
      <c r="AG60" s="818">
        <f t="shared" si="39"/>
        <v>-8.3964278119402214E-2</v>
      </c>
      <c r="AH60" s="818">
        <f t="shared" si="39"/>
        <v>-0.10092949564277842</v>
      </c>
      <c r="AI60" s="818">
        <f t="shared" si="39"/>
        <v>-0.1485338653091941</v>
      </c>
      <c r="AJ60" s="818">
        <f t="shared" si="39"/>
        <v>-0.14719885939618005</v>
      </c>
      <c r="AK60" s="818">
        <f t="shared" si="39"/>
        <v>-0.14630931524279278</v>
      </c>
      <c r="AL60" s="818">
        <f t="shared" si="39"/>
        <v>-0.17155013731058844</v>
      </c>
      <c r="AM60" s="818">
        <f t="shared" si="39"/>
        <v>-0.18753215634174458</v>
      </c>
      <c r="AN60" s="818">
        <f t="shared" si="39"/>
        <v>-0.22685311194059055</v>
      </c>
      <c r="AO60" s="818">
        <f t="shared" si="39"/>
        <v>-0.19723505439849198</v>
      </c>
      <c r="AP60" s="818">
        <f t="shared" si="39"/>
        <v>-0.19851106076906366</v>
      </c>
      <c r="AQ60" s="818">
        <f t="shared" si="39"/>
        <v>-0.21381416271812936</v>
      </c>
      <c r="AR60" s="818">
        <f t="shared" si="39"/>
        <v>-0.20853529715792907</v>
      </c>
      <c r="AS60" s="818">
        <f t="shared" si="39"/>
        <v>-0.21290259381773391</v>
      </c>
      <c r="AT60" s="818">
        <f t="shared" si="39"/>
        <v>-0.23490809528937873</v>
      </c>
      <c r="AU60" s="818">
        <f t="shared" si="39"/>
        <v>-0.21221900866232934</v>
      </c>
      <c r="AV60" s="818">
        <f t="shared" si="39"/>
        <v>-0.23260829061756116</v>
      </c>
      <c r="AW60" s="818">
        <f t="shared" si="39"/>
        <v>-0.2496696078900883</v>
      </c>
      <c r="AX60" s="818">
        <f t="shared" si="39"/>
        <v>-0.25763814223990755</v>
      </c>
      <c r="AY60" s="818">
        <f>IF(ISTEXT(AY44),AY44,AY44/$Z60-1)</f>
        <v>-0.26965529428280233</v>
      </c>
      <c r="AZ60" s="19">
        <f t="shared" si="39"/>
        <v>-1</v>
      </c>
      <c r="BA60" s="19">
        <f t="shared" si="39"/>
        <v>-1</v>
      </c>
      <c r="BB60" s="19">
        <f t="shared" si="39"/>
        <v>-1</v>
      </c>
      <c r="BC60" s="19">
        <f t="shared" si="39"/>
        <v>-1</v>
      </c>
      <c r="BD60" s="19">
        <f t="shared" si="39"/>
        <v>-1</v>
      </c>
      <c r="BE60" s="19">
        <f t="shared" si="39"/>
        <v>-1</v>
      </c>
      <c r="BF60" s="103"/>
      <c r="BG60" s="99"/>
    </row>
    <row r="62" spans="25:61">
      <c r="Y62" s="667" t="s">
        <v>385</v>
      </c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</row>
    <row r="63" spans="25:61">
      <c r="Y63" s="13"/>
      <c r="Z63" s="367">
        <v>2005</v>
      </c>
      <c r="AA63" s="13">
        <v>1990</v>
      </c>
      <c r="AB63" s="13">
        <f t="shared" ref="AB63:AY63" si="40">AA63+1</f>
        <v>1991</v>
      </c>
      <c r="AC63" s="13">
        <f t="shared" si="40"/>
        <v>1992</v>
      </c>
      <c r="AD63" s="13">
        <f t="shared" si="40"/>
        <v>1993</v>
      </c>
      <c r="AE63" s="13">
        <f t="shared" si="40"/>
        <v>1994</v>
      </c>
      <c r="AF63" s="13">
        <f t="shared" si="40"/>
        <v>1995</v>
      </c>
      <c r="AG63" s="13">
        <f t="shared" si="40"/>
        <v>1996</v>
      </c>
      <c r="AH63" s="13">
        <f t="shared" si="40"/>
        <v>1997</v>
      </c>
      <c r="AI63" s="13">
        <f t="shared" si="40"/>
        <v>1998</v>
      </c>
      <c r="AJ63" s="13">
        <f t="shared" si="40"/>
        <v>1999</v>
      </c>
      <c r="AK63" s="13">
        <f t="shared" si="40"/>
        <v>2000</v>
      </c>
      <c r="AL63" s="13">
        <f t="shared" si="40"/>
        <v>2001</v>
      </c>
      <c r="AM63" s="13">
        <f t="shared" si="40"/>
        <v>2002</v>
      </c>
      <c r="AN63" s="13">
        <f t="shared" si="40"/>
        <v>2003</v>
      </c>
      <c r="AO63" s="13">
        <f t="shared" si="40"/>
        <v>2004</v>
      </c>
      <c r="AP63" s="13">
        <f t="shared" si="40"/>
        <v>2005</v>
      </c>
      <c r="AQ63" s="13">
        <f t="shared" si="40"/>
        <v>2006</v>
      </c>
      <c r="AR63" s="13">
        <f t="shared" si="40"/>
        <v>2007</v>
      </c>
      <c r="AS63" s="13">
        <f t="shared" si="40"/>
        <v>2008</v>
      </c>
      <c r="AT63" s="13">
        <f t="shared" si="40"/>
        <v>2009</v>
      </c>
      <c r="AU63" s="13">
        <f t="shared" si="40"/>
        <v>2010</v>
      </c>
      <c r="AV63" s="13">
        <f t="shared" si="40"/>
        <v>2011</v>
      </c>
      <c r="AW63" s="13">
        <f t="shared" si="40"/>
        <v>2012</v>
      </c>
      <c r="AX63" s="13">
        <f t="shared" si="40"/>
        <v>2013</v>
      </c>
      <c r="AY63" s="13">
        <f t="shared" si="40"/>
        <v>2014</v>
      </c>
      <c r="AZ63" s="13"/>
      <c r="BA63" s="13"/>
      <c r="BB63" s="13"/>
      <c r="BC63" s="13"/>
      <c r="BD63" s="13"/>
      <c r="BE63" s="13"/>
      <c r="BF63" s="13" t="s">
        <v>136</v>
      </c>
      <c r="BG63" s="13" t="s">
        <v>11</v>
      </c>
    </row>
    <row r="64" spans="25:61" ht="15" customHeight="1">
      <c r="Y64" s="820" t="s">
        <v>137</v>
      </c>
      <c r="Z64" s="810">
        <f>AP32</f>
        <v>1143.8382123404981</v>
      </c>
      <c r="AA64" s="649"/>
      <c r="AB64" s="649"/>
      <c r="AC64" s="649"/>
      <c r="AD64" s="649"/>
      <c r="AE64" s="649"/>
      <c r="AF64" s="649"/>
      <c r="AG64" s="649"/>
      <c r="AH64" s="649"/>
      <c r="AI64" s="649"/>
      <c r="AJ64" s="649"/>
      <c r="AK64" s="649"/>
      <c r="AL64" s="649"/>
      <c r="AM64" s="649"/>
      <c r="AN64" s="649"/>
      <c r="AO64" s="649"/>
      <c r="AP64" s="811">
        <f>IF(ISTEXT(AP32),AP32,AP32/$Z64-1)</f>
        <v>0</v>
      </c>
      <c r="AQ64" s="811">
        <f t="shared" ref="AQ64:AX64" si="41">IF(ISTEXT(AQ32),AQ32,AQ32/$Z64-1)</f>
        <v>5.2566803611789226E-2</v>
      </c>
      <c r="AR64" s="811">
        <f t="shared" si="41"/>
        <v>6.4516248965890144E-2</v>
      </c>
      <c r="AS64" s="811">
        <f t="shared" si="41"/>
        <v>6.9284928185629813E-2</v>
      </c>
      <c r="AT64" s="811">
        <f t="shared" si="41"/>
        <v>4.7856836560313809E-3</v>
      </c>
      <c r="AU64" s="811">
        <f t="shared" si="41"/>
        <v>0.55484075761124552</v>
      </c>
      <c r="AV64" s="811">
        <f t="shared" si="41"/>
        <v>0.25121249783350619</v>
      </c>
      <c r="AW64" s="811">
        <f t="shared" si="41"/>
        <v>0.26205101695251032</v>
      </c>
      <c r="AX64" s="811">
        <f t="shared" si="41"/>
        <v>0.24368611050022615</v>
      </c>
      <c r="AY64" s="811">
        <f t="shared" ref="AY64:AY76" si="42">IF(ISTEXT(AY32),AY32,AY32/$Z64-1)</f>
        <v>0.24119208300169004</v>
      </c>
      <c r="AZ64" s="19">
        <f t="shared" ref="AZ64:BE72" si="43">IF(ISTEXT(AZ48),AZ48,AZ48/$Z64-1)</f>
        <v>-1.0008742495129217</v>
      </c>
      <c r="BA64" s="19">
        <f t="shared" si="43"/>
        <v>-1.0008742495129217</v>
      </c>
      <c r="BB64" s="19">
        <f t="shared" si="43"/>
        <v>-1.0008742495129217</v>
      </c>
      <c r="BC64" s="19">
        <f t="shared" si="43"/>
        <v>-1.0008742495129217</v>
      </c>
      <c r="BD64" s="19">
        <f t="shared" si="43"/>
        <v>-1.0008742495129217</v>
      </c>
      <c r="BE64" s="19">
        <f t="shared" si="43"/>
        <v>-1.0008742495129217</v>
      </c>
      <c r="BF64" s="1110"/>
      <c r="BG64" s="88"/>
    </row>
    <row r="65" spans="25:61" ht="15" customHeight="1">
      <c r="Y65" s="820" t="s">
        <v>138</v>
      </c>
      <c r="Z65" s="810">
        <f t="shared" ref="Z65:Z76" si="44">AP33</f>
        <v>247.47924548679686</v>
      </c>
      <c r="AA65" s="649"/>
      <c r="AB65" s="649"/>
      <c r="AC65" s="649"/>
      <c r="AD65" s="649"/>
      <c r="AE65" s="649"/>
      <c r="AF65" s="649"/>
      <c r="AG65" s="649"/>
      <c r="AH65" s="649"/>
      <c r="AI65" s="649"/>
      <c r="AJ65" s="649"/>
      <c r="AK65" s="649"/>
      <c r="AL65" s="649"/>
      <c r="AM65" s="649"/>
      <c r="AN65" s="649"/>
      <c r="AO65" s="649"/>
      <c r="AP65" s="811">
        <f t="shared" ref="AP65:AX65" si="45">IF(ISTEXT(AP33),AP33,AP33/$Z65-1)</f>
        <v>0</v>
      </c>
      <c r="AQ65" s="811">
        <f t="shared" si="45"/>
        <v>-6.0791750983695492E-2</v>
      </c>
      <c r="AR65" s="811">
        <f t="shared" si="45"/>
        <v>-0.11525926420258858</v>
      </c>
      <c r="AS65" s="811">
        <f t="shared" si="45"/>
        <v>-0.19287980371472602</v>
      </c>
      <c r="AT65" s="811">
        <f t="shared" si="45"/>
        <v>-0.2470843744962995</v>
      </c>
      <c r="AU65" s="811">
        <f t="shared" si="45"/>
        <v>-0.28177484458230717</v>
      </c>
      <c r="AV65" s="811">
        <f t="shared" si="45"/>
        <v>-0.3165377282150249</v>
      </c>
      <c r="AW65" s="811">
        <f t="shared" si="45"/>
        <v>-0.33785399698098395</v>
      </c>
      <c r="AX65" s="811">
        <f t="shared" si="45"/>
        <v>-0.36651523172378275</v>
      </c>
      <c r="AY65" s="811">
        <f t="shared" si="42"/>
        <v>-0.37688913531140589</v>
      </c>
      <c r="AZ65" s="19">
        <f t="shared" si="43"/>
        <v>-1.0040407428834406</v>
      </c>
      <c r="BA65" s="19">
        <f t="shared" si="43"/>
        <v>-1.0040407428834406</v>
      </c>
      <c r="BB65" s="19">
        <f t="shared" si="43"/>
        <v>-1.0040407428834406</v>
      </c>
      <c r="BC65" s="19">
        <f t="shared" si="43"/>
        <v>-1.0040407428834406</v>
      </c>
      <c r="BD65" s="19">
        <f t="shared" si="43"/>
        <v>-1.0040407428834406</v>
      </c>
      <c r="BE65" s="19">
        <f t="shared" si="43"/>
        <v>-1.0040407428834406</v>
      </c>
      <c r="BF65" s="1111"/>
      <c r="BG65" s="141"/>
    </row>
    <row r="66" spans="25:61" ht="15" customHeight="1">
      <c r="Y66" s="820" t="s">
        <v>139</v>
      </c>
      <c r="Z66" s="810">
        <f t="shared" si="44"/>
        <v>976.43027911263027</v>
      </c>
      <c r="AA66" s="649"/>
      <c r="AB66" s="649"/>
      <c r="AC66" s="649"/>
      <c r="AD66" s="649"/>
      <c r="AE66" s="649"/>
      <c r="AF66" s="649"/>
      <c r="AG66" s="649"/>
      <c r="AH66" s="649"/>
      <c r="AI66" s="649"/>
      <c r="AJ66" s="649"/>
      <c r="AK66" s="649"/>
      <c r="AL66" s="649"/>
      <c r="AM66" s="649"/>
      <c r="AN66" s="649"/>
      <c r="AO66" s="649"/>
      <c r="AP66" s="811">
        <f t="shared" ref="AP66:AX66" si="46">IF(ISTEXT(AP34),AP34,AP34/$Z66-1)</f>
        <v>0</v>
      </c>
      <c r="AQ66" s="811">
        <f t="shared" si="46"/>
        <v>6.1093695444727203E-3</v>
      </c>
      <c r="AR66" s="811">
        <f t="shared" si="46"/>
        <v>-1.4333462969944311E-3</v>
      </c>
      <c r="AS66" s="811">
        <f t="shared" si="46"/>
        <v>-3.0298940043268607E-2</v>
      </c>
      <c r="AT66" s="811">
        <f t="shared" si="46"/>
        <v>-6.1445272963935871E-2</v>
      </c>
      <c r="AU66" s="811">
        <f t="shared" si="46"/>
        <v>-9.3761940385621245E-2</v>
      </c>
      <c r="AV66" s="811">
        <f t="shared" si="46"/>
        <v>-0.11173128662503951</v>
      </c>
      <c r="AW66" s="811">
        <f t="shared" si="46"/>
        <v>-0.1288805682801718</v>
      </c>
      <c r="AX66" s="811">
        <f t="shared" si="46"/>
        <v>-0.1639700642680938</v>
      </c>
      <c r="AY66" s="811">
        <f t="shared" si="42"/>
        <v>-0.17385628784078899</v>
      </c>
      <c r="AZ66" s="19">
        <f t="shared" si="43"/>
        <v>-1.0010241386624232</v>
      </c>
      <c r="BA66" s="19">
        <f t="shared" si="43"/>
        <v>-1.0010241386624232</v>
      </c>
      <c r="BB66" s="19">
        <f t="shared" si="43"/>
        <v>-1.0010241386624232</v>
      </c>
      <c r="BC66" s="19">
        <f t="shared" si="43"/>
        <v>-1.0010241386624232</v>
      </c>
      <c r="BD66" s="19">
        <f t="shared" si="43"/>
        <v>-1.0010241386624232</v>
      </c>
      <c r="BE66" s="19">
        <f t="shared" si="43"/>
        <v>-1.0010241386624232</v>
      </c>
      <c r="BF66" s="1111"/>
      <c r="BG66" s="99"/>
    </row>
    <row r="67" spans="25:61" ht="15" customHeight="1">
      <c r="Y67" s="820" t="s">
        <v>140</v>
      </c>
      <c r="Z67" s="810">
        <f t="shared" si="44"/>
        <v>53.792058405600002</v>
      </c>
      <c r="AA67" s="649"/>
      <c r="AB67" s="649"/>
      <c r="AC67" s="649"/>
      <c r="AD67" s="649"/>
      <c r="AE67" s="649"/>
      <c r="AF67" s="649"/>
      <c r="AG67" s="649"/>
      <c r="AH67" s="649"/>
      <c r="AI67" s="649"/>
      <c r="AJ67" s="649"/>
      <c r="AK67" s="649"/>
      <c r="AL67" s="649"/>
      <c r="AM67" s="649"/>
      <c r="AN67" s="649"/>
      <c r="AO67" s="649"/>
      <c r="AP67" s="811">
        <f t="shared" ref="AP67:AX67" si="47">IF(ISTEXT(AP35),AP35,AP35/$Z67-1)</f>
        <v>0</v>
      </c>
      <c r="AQ67" s="811">
        <f t="shared" si="47"/>
        <v>1.4737184943223625E-2</v>
      </c>
      <c r="AR67" s="811">
        <f t="shared" si="47"/>
        <v>-5.3897648696376588E-2</v>
      </c>
      <c r="AS67" s="811">
        <f t="shared" si="47"/>
        <v>-7.745754399623872E-2</v>
      </c>
      <c r="AT67" s="811">
        <f t="shared" si="47"/>
        <v>-4.7103064625171998E-2</v>
      </c>
      <c r="AU67" s="811">
        <f t="shared" si="47"/>
        <v>1.2183984837652595E-3</v>
      </c>
      <c r="AV67" s="811">
        <f t="shared" si="47"/>
        <v>-3.6083812100374812E-3</v>
      </c>
      <c r="AW67" s="811">
        <f t="shared" si="47"/>
        <v>-0.14070170125358261</v>
      </c>
      <c r="AX67" s="811">
        <f t="shared" si="47"/>
        <v>-0.13633065918958298</v>
      </c>
      <c r="AY67" s="811">
        <f t="shared" si="42"/>
        <v>-0.20234753004110462</v>
      </c>
      <c r="AZ67" s="19">
        <f t="shared" si="43"/>
        <v>-1.0185901047411099</v>
      </c>
      <c r="BA67" s="19">
        <f t="shared" si="43"/>
        <v>-1.0185901047411099</v>
      </c>
      <c r="BB67" s="19">
        <f t="shared" si="43"/>
        <v>-1.0185901047411099</v>
      </c>
      <c r="BC67" s="19">
        <f t="shared" si="43"/>
        <v>-1.0185901047411099</v>
      </c>
      <c r="BD67" s="19">
        <f t="shared" si="43"/>
        <v>-1.0185901047411099</v>
      </c>
      <c r="BE67" s="19">
        <f t="shared" si="43"/>
        <v>-1.0185901047411099</v>
      </c>
      <c r="BF67" s="1111"/>
      <c r="BG67" s="99"/>
    </row>
    <row r="68" spans="25:61" ht="15" customHeight="1">
      <c r="Y68" s="820" t="s">
        <v>141</v>
      </c>
      <c r="Z68" s="810">
        <f t="shared" si="44"/>
        <v>8286.546208762089</v>
      </c>
      <c r="AA68" s="649"/>
      <c r="AB68" s="649"/>
      <c r="AC68" s="649"/>
      <c r="AD68" s="649"/>
      <c r="AE68" s="649"/>
      <c r="AF68" s="649"/>
      <c r="AG68" s="649"/>
      <c r="AH68" s="649"/>
      <c r="AI68" s="649"/>
      <c r="AJ68" s="649"/>
      <c r="AK68" s="649"/>
      <c r="AL68" s="649"/>
      <c r="AM68" s="649"/>
      <c r="AN68" s="649"/>
      <c r="AO68" s="649"/>
      <c r="AP68" s="811">
        <f t="shared" ref="AP68:AX68" si="48">IF(ISTEXT(AP36),AP36,AP36/$Z68-1)</f>
        <v>0</v>
      </c>
      <c r="AQ68" s="811">
        <f t="shared" si="48"/>
        <v>2.2288269342143341E-3</v>
      </c>
      <c r="AR68" s="811">
        <f t="shared" si="48"/>
        <v>4.0683596568269476E-3</v>
      </c>
      <c r="AS68" s="811">
        <f t="shared" si="48"/>
        <v>-9.9356948104798448E-3</v>
      </c>
      <c r="AT68" s="811">
        <f t="shared" si="48"/>
        <v>-2.3176318073950042E-2</v>
      </c>
      <c r="AU68" s="811">
        <f t="shared" si="48"/>
        <v>-5.5259518853796985E-2</v>
      </c>
      <c r="AV68" s="811">
        <f t="shared" si="48"/>
        <v>-5.9590115031587287E-2</v>
      </c>
      <c r="AW68" s="811">
        <f t="shared" si="48"/>
        <v>-8.2184305695375715E-2</v>
      </c>
      <c r="AX68" s="811">
        <f t="shared" si="48"/>
        <v>-0.10714647574068892</v>
      </c>
      <c r="AY68" s="811">
        <f t="shared" si="42"/>
        <v>-0.12839627465625258</v>
      </c>
      <c r="AZ68" s="19">
        <f t="shared" si="43"/>
        <v>-1.0001206775386038</v>
      </c>
      <c r="BA68" s="19">
        <f t="shared" si="43"/>
        <v>-1.0001206775386038</v>
      </c>
      <c r="BB68" s="19">
        <f t="shared" si="43"/>
        <v>-1.0001206775386038</v>
      </c>
      <c r="BC68" s="19">
        <f t="shared" si="43"/>
        <v>-1.0001206775386038</v>
      </c>
      <c r="BD68" s="19">
        <f t="shared" si="43"/>
        <v>-1.0001206775386038</v>
      </c>
      <c r="BE68" s="19">
        <f t="shared" si="43"/>
        <v>-1.0001206775386038</v>
      </c>
      <c r="BF68" s="1111"/>
      <c r="BG68" s="99"/>
    </row>
    <row r="69" spans="25:61" ht="15" customHeight="1">
      <c r="Y69" s="820" t="s">
        <v>142</v>
      </c>
      <c r="Z69" s="810">
        <f t="shared" si="44"/>
        <v>17265.108648781908</v>
      </c>
      <c r="AA69" s="649"/>
      <c r="AB69" s="649"/>
      <c r="AC69" s="649"/>
      <c r="AD69" s="649"/>
      <c r="AE69" s="649"/>
      <c r="AF69" s="649"/>
      <c r="AG69" s="649"/>
      <c r="AH69" s="649"/>
      <c r="AI69" s="649"/>
      <c r="AJ69" s="649"/>
      <c r="AK69" s="649"/>
      <c r="AL69" s="649"/>
      <c r="AM69" s="649"/>
      <c r="AN69" s="649"/>
      <c r="AO69" s="649"/>
      <c r="AP69" s="811">
        <f t="shared" ref="AP69:AX69" si="49">IF(ISTEXT(AP37),AP37,AP37/$Z69-1)</f>
        <v>0</v>
      </c>
      <c r="AQ69" s="811">
        <f t="shared" si="49"/>
        <v>-2.3678780235726893E-2</v>
      </c>
      <c r="AR69" s="811">
        <f t="shared" si="49"/>
        <v>1.426300510218903E-2</v>
      </c>
      <c r="AS69" s="811">
        <f t="shared" si="49"/>
        <v>3.2448325320065363E-2</v>
      </c>
      <c r="AT69" s="811">
        <f t="shared" si="49"/>
        <v>6.1379044944434025E-3</v>
      </c>
      <c r="AU69" s="811">
        <f t="shared" si="49"/>
        <v>7.6685541291603654E-2</v>
      </c>
      <c r="AV69" s="811">
        <f t="shared" si="49"/>
        <v>5.6913488730526929E-2</v>
      </c>
      <c r="AW69" s="811">
        <f t="shared" si="49"/>
        <v>3.7699819161461479E-2</v>
      </c>
      <c r="AX69" s="811">
        <f t="shared" si="49"/>
        <v>4.6798795921576986E-2</v>
      </c>
      <c r="AY69" s="811">
        <f t="shared" si="42"/>
        <v>3.7003064015710629E-2</v>
      </c>
      <c r="AZ69" s="19">
        <f t="shared" si="43"/>
        <v>-1.0000579202842184</v>
      </c>
      <c r="BA69" s="19">
        <f t="shared" si="43"/>
        <v>-1.0000579202842184</v>
      </c>
      <c r="BB69" s="19">
        <f t="shared" si="43"/>
        <v>-1.0000579202842184</v>
      </c>
      <c r="BC69" s="19">
        <f t="shared" si="43"/>
        <v>-1.0000579202842184</v>
      </c>
      <c r="BD69" s="19">
        <f t="shared" si="43"/>
        <v>-1.0000579202842184</v>
      </c>
      <c r="BE69" s="19">
        <f t="shared" si="43"/>
        <v>-1.0000579202842184</v>
      </c>
      <c r="BF69" s="1111"/>
      <c r="BG69" s="99"/>
    </row>
    <row r="70" spans="25:61" ht="15" customHeight="1">
      <c r="Y70" s="821" t="s">
        <v>143</v>
      </c>
      <c r="Z70" s="810">
        <f t="shared" si="44"/>
        <v>2818.4792522331645</v>
      </c>
      <c r="AA70" s="649"/>
      <c r="AB70" s="649"/>
      <c r="AC70" s="649"/>
      <c r="AD70" s="649"/>
      <c r="AE70" s="649"/>
      <c r="AF70" s="649"/>
      <c r="AG70" s="649"/>
      <c r="AH70" s="649"/>
      <c r="AI70" s="649"/>
      <c r="AJ70" s="649"/>
      <c r="AK70" s="649"/>
      <c r="AL70" s="649"/>
      <c r="AM70" s="649"/>
      <c r="AN70" s="649"/>
      <c r="AO70" s="649"/>
      <c r="AP70" s="811">
        <f t="shared" ref="AP70:AX70" si="50">IF(ISTEXT(AP38),AP38,AP38/$Z70-1)</f>
        <v>0</v>
      </c>
      <c r="AQ70" s="811">
        <f t="shared" si="50"/>
        <v>-2.1116648796352666E-2</v>
      </c>
      <c r="AR70" s="811">
        <f t="shared" si="50"/>
        <v>-3.6768406354346417E-2</v>
      </c>
      <c r="AS70" s="811">
        <f t="shared" si="50"/>
        <v>-5.1186428911339843E-2</v>
      </c>
      <c r="AT70" s="811">
        <f t="shared" si="50"/>
        <v>-6.16870772839887E-2</v>
      </c>
      <c r="AU70" s="811">
        <f t="shared" si="50"/>
        <v>-8.0594050564954722E-2</v>
      </c>
      <c r="AV70" s="811">
        <f t="shared" si="50"/>
        <v>-7.9587348517451195E-2</v>
      </c>
      <c r="AW70" s="811">
        <f t="shared" si="50"/>
        <v>-9.7958702247873508E-2</v>
      </c>
      <c r="AX70" s="811">
        <f t="shared" si="50"/>
        <v>-0.11924058165958262</v>
      </c>
      <c r="AY70" s="811">
        <f t="shared" si="42"/>
        <v>-0.13696897178134071</v>
      </c>
      <c r="AZ70" s="19">
        <f t="shared" si="43"/>
        <v>-1.0003548012635564</v>
      </c>
      <c r="BA70" s="19">
        <f t="shared" si="43"/>
        <v>-1.0003548012635564</v>
      </c>
      <c r="BB70" s="19">
        <f t="shared" si="43"/>
        <v>-1.0003548012635564</v>
      </c>
      <c r="BC70" s="19">
        <f t="shared" si="43"/>
        <v>-1.0003548012635564</v>
      </c>
      <c r="BD70" s="19">
        <f t="shared" si="43"/>
        <v>-1.0003548012635564</v>
      </c>
      <c r="BE70" s="19">
        <f t="shared" si="43"/>
        <v>-1.0003548012635564</v>
      </c>
      <c r="BF70" s="1111"/>
      <c r="BG70" s="99"/>
    </row>
    <row r="71" spans="25:61" ht="15" customHeight="1">
      <c r="Y71" s="821" t="s">
        <v>144</v>
      </c>
      <c r="Z71" s="810">
        <f t="shared" si="44"/>
        <v>5702.9909037350935</v>
      </c>
      <c r="AA71" s="649"/>
      <c r="AB71" s="649"/>
      <c r="AC71" s="649"/>
      <c r="AD71" s="649"/>
      <c r="AE71" s="649"/>
      <c r="AF71" s="649"/>
      <c r="AG71" s="649"/>
      <c r="AH71" s="649"/>
      <c r="AI71" s="649"/>
      <c r="AJ71" s="649"/>
      <c r="AK71" s="649"/>
      <c r="AL71" s="649"/>
      <c r="AM71" s="649"/>
      <c r="AN71" s="649"/>
      <c r="AO71" s="649"/>
      <c r="AP71" s="811">
        <f t="shared" ref="AP71:AX71" si="51">IF(ISTEXT(AP39),AP39,AP39/$Z71-1)</f>
        <v>0</v>
      </c>
      <c r="AQ71" s="811">
        <f t="shared" si="51"/>
        <v>-5.6120700107335053E-2</v>
      </c>
      <c r="AR71" s="811">
        <f t="shared" si="51"/>
        <v>-0.1092873631391138</v>
      </c>
      <c r="AS71" s="811">
        <f t="shared" si="51"/>
        <v>-0.17284498879027732</v>
      </c>
      <c r="AT71" s="811">
        <f t="shared" si="51"/>
        <v>-0.22625417164365558</v>
      </c>
      <c r="AU71" s="811">
        <f t="shared" si="51"/>
        <v>-0.27980259364522375</v>
      </c>
      <c r="AV71" s="811">
        <f t="shared" si="51"/>
        <v>-0.322900627473377</v>
      </c>
      <c r="AW71" s="811">
        <f t="shared" si="51"/>
        <v>-0.35909934922605302</v>
      </c>
      <c r="AX71" s="811">
        <f t="shared" si="51"/>
        <v>-0.39343485171222903</v>
      </c>
      <c r="AY71" s="811">
        <f t="shared" si="42"/>
        <v>-0.41895143122096468</v>
      </c>
      <c r="AZ71" s="19">
        <f t="shared" si="43"/>
        <v>-1.0001753465886374</v>
      </c>
      <c r="BA71" s="19">
        <f t="shared" si="43"/>
        <v>-1.0001753465886374</v>
      </c>
      <c r="BB71" s="19">
        <f t="shared" si="43"/>
        <v>-1.0001753465886374</v>
      </c>
      <c r="BC71" s="19">
        <f t="shared" si="43"/>
        <v>-1.0001753465886374</v>
      </c>
      <c r="BD71" s="19">
        <f t="shared" si="43"/>
        <v>-1.0001753465886374</v>
      </c>
      <c r="BE71" s="19">
        <f t="shared" si="43"/>
        <v>-1.0001753465886374</v>
      </c>
      <c r="BF71" s="1111"/>
      <c r="BG71" s="143"/>
    </row>
    <row r="72" spans="25:61" ht="15" customHeight="1">
      <c r="Y72" s="565" t="s">
        <v>495</v>
      </c>
      <c r="Z72" s="822">
        <f t="shared" si="44"/>
        <v>339.56303490589283</v>
      </c>
      <c r="AA72" s="649"/>
      <c r="AB72" s="649"/>
      <c r="AC72" s="649"/>
      <c r="AD72" s="649"/>
      <c r="AE72" s="649"/>
      <c r="AF72" s="649"/>
      <c r="AG72" s="649"/>
      <c r="AH72" s="649"/>
      <c r="AI72" s="649"/>
      <c r="AJ72" s="649"/>
      <c r="AK72" s="649"/>
      <c r="AL72" s="649"/>
      <c r="AM72" s="649"/>
      <c r="AN72" s="649"/>
      <c r="AO72" s="649"/>
      <c r="AP72" s="811">
        <f t="shared" ref="AP72:AX72" si="52">IF(ISTEXT(AP40),AP40,AP40/$Z72-1)</f>
        <v>0</v>
      </c>
      <c r="AQ72" s="811">
        <f t="shared" si="52"/>
        <v>2.9424710806538634E-2</v>
      </c>
      <c r="AR72" s="811">
        <f t="shared" si="52"/>
        <v>-6.3383866242453513E-3</v>
      </c>
      <c r="AS72" s="811">
        <f t="shared" si="52"/>
        <v>0.11769009045576606</v>
      </c>
      <c r="AT72" s="811">
        <f t="shared" si="52"/>
        <v>0.10937920328494366</v>
      </c>
      <c r="AU72" s="811">
        <f t="shared" si="52"/>
        <v>-2.9866204967475496E-2</v>
      </c>
      <c r="AV72" s="811">
        <f t="shared" si="52"/>
        <v>6.6233104699443102E-2</v>
      </c>
      <c r="AW72" s="811">
        <f t="shared" si="52"/>
        <v>5.7063936043501684E-2</v>
      </c>
      <c r="AX72" s="811">
        <f t="shared" si="52"/>
        <v>4.6516567925575014E-2</v>
      </c>
      <c r="AY72" s="811">
        <f t="shared" si="42"/>
        <v>4.5433158542967922E-2</v>
      </c>
      <c r="AZ72" s="19">
        <f t="shared" si="43"/>
        <v>-1.0029449613096937</v>
      </c>
      <c r="BA72" s="19">
        <f t="shared" si="43"/>
        <v>-1.0029449613096937</v>
      </c>
      <c r="BB72" s="19">
        <f t="shared" si="43"/>
        <v>-1.0029449613096937</v>
      </c>
      <c r="BC72" s="19">
        <f t="shared" si="43"/>
        <v>-1.0029449613096937</v>
      </c>
      <c r="BD72" s="19">
        <f t="shared" si="43"/>
        <v>-1.0029449613096937</v>
      </c>
      <c r="BE72" s="19">
        <f t="shared" si="43"/>
        <v>-1.0029449613096937</v>
      </c>
      <c r="BF72" s="1111"/>
      <c r="BG72" s="143"/>
    </row>
    <row r="73" spans="25:61" ht="15" customHeight="1" thickBot="1">
      <c r="Y73" s="87" t="s">
        <v>145</v>
      </c>
      <c r="Z73" s="810">
        <f t="shared" si="44"/>
        <v>16.984463468141495</v>
      </c>
      <c r="AA73" s="649"/>
      <c r="AB73" s="649"/>
      <c r="AC73" s="649"/>
      <c r="AD73" s="649"/>
      <c r="AE73" s="649"/>
      <c r="AF73" s="649"/>
      <c r="AG73" s="649"/>
      <c r="AH73" s="649"/>
      <c r="AI73" s="649"/>
      <c r="AJ73" s="649"/>
      <c r="AK73" s="649"/>
      <c r="AL73" s="649"/>
      <c r="AM73" s="649"/>
      <c r="AN73" s="649"/>
      <c r="AO73" s="649"/>
      <c r="AP73" s="811">
        <f t="shared" ref="AP73:AX73" si="53">IF(ISTEXT(AP41),AP41,AP41/$Z73-1)</f>
        <v>0</v>
      </c>
      <c r="AQ73" s="811">
        <f t="shared" si="53"/>
        <v>-6.8597274206946834E-2</v>
      </c>
      <c r="AR73" s="811">
        <f t="shared" si="53"/>
        <v>-0.14813593411022896</v>
      </c>
      <c r="AS73" s="811">
        <f t="shared" si="53"/>
        <v>-0.17387443985217177</v>
      </c>
      <c r="AT73" s="811">
        <f t="shared" si="53"/>
        <v>-0.26537920142367655</v>
      </c>
      <c r="AU73" s="811">
        <f t="shared" si="53"/>
        <v>-0.32199400687613378</v>
      </c>
      <c r="AV73" s="811">
        <f t="shared" si="53"/>
        <v>-0.32637032579289105</v>
      </c>
      <c r="AW73" s="811">
        <f t="shared" si="53"/>
        <v>-0.29782243978885115</v>
      </c>
      <c r="AX73" s="811">
        <f t="shared" si="53"/>
        <v>-0.28827820425885786</v>
      </c>
      <c r="AY73" s="811">
        <f t="shared" si="42"/>
        <v>-0.36960734124674255</v>
      </c>
      <c r="AZ73" s="19">
        <f t="shared" ref="AZ73:BE73" si="54">IF(ISTEXT(AZ57),AZ57,AZ57/$Z73-1)</f>
        <v>-1.0588773382141712</v>
      </c>
      <c r="BA73" s="19">
        <f t="shared" si="54"/>
        <v>-1.0588773382141712</v>
      </c>
      <c r="BB73" s="19">
        <f t="shared" si="54"/>
        <v>-1.0588773382141712</v>
      </c>
      <c r="BC73" s="19">
        <f t="shared" si="54"/>
        <v>-1.0588773382141712</v>
      </c>
      <c r="BD73" s="19">
        <f t="shared" si="54"/>
        <v>-1.0588773382141712</v>
      </c>
      <c r="BE73" s="19">
        <f t="shared" si="54"/>
        <v>-1.0588773382141712</v>
      </c>
      <c r="BF73" s="1111"/>
      <c r="BG73" s="101"/>
    </row>
    <row r="74" spans="25:61" ht="15" customHeight="1" thickTop="1">
      <c r="Y74" s="600" t="s">
        <v>494</v>
      </c>
      <c r="Z74" s="810">
        <f t="shared" si="44"/>
        <v>2005.5555685999134</v>
      </c>
      <c r="AA74" s="649"/>
      <c r="AB74" s="649"/>
      <c r="AC74" s="649"/>
      <c r="AD74" s="649"/>
      <c r="AE74" s="649"/>
      <c r="AF74" s="649"/>
      <c r="AG74" s="649"/>
      <c r="AH74" s="649"/>
      <c r="AI74" s="649"/>
      <c r="AJ74" s="649"/>
      <c r="AK74" s="649"/>
      <c r="AL74" s="649"/>
      <c r="AM74" s="649"/>
      <c r="AN74" s="649"/>
      <c r="AO74" s="649"/>
      <c r="AP74" s="811">
        <f t="shared" ref="AP74:AX74" si="55">IF(ISTEXT(AP42),AP42,AP42/$Z74-1)</f>
        <v>0</v>
      </c>
      <c r="AQ74" s="811">
        <f t="shared" si="55"/>
        <v>-1.9398022328903197E-2</v>
      </c>
      <c r="AR74" s="811">
        <f t="shared" si="55"/>
        <v>-4.3354492600621852E-2</v>
      </c>
      <c r="AS74" s="811">
        <f t="shared" si="55"/>
        <v>-5.5215868587915717E-2</v>
      </c>
      <c r="AT74" s="811">
        <f t="shared" si="55"/>
        <v>-8.2836141428336951E-2</v>
      </c>
      <c r="AU74" s="811">
        <f t="shared" si="55"/>
        <v>-9.9631239478452982E-2</v>
      </c>
      <c r="AV74" s="811">
        <f t="shared" si="55"/>
        <v>-0.11639613696017004</v>
      </c>
      <c r="AW74" s="811">
        <f t="shared" si="55"/>
        <v>-0.13362625223172042</v>
      </c>
      <c r="AX74" s="811">
        <f t="shared" si="55"/>
        <v>-0.1454071341956904</v>
      </c>
      <c r="AY74" s="811">
        <f t="shared" si="42"/>
        <v>-0.15904787069536108</v>
      </c>
      <c r="AZ74" s="19">
        <f t="shared" ref="AZ74:BE74" si="56">IF(ISTEXT(AZ58),AZ58,AZ58/$Z74-1)</f>
        <v>-1.0004986149552058</v>
      </c>
      <c r="BA74" s="19">
        <f t="shared" si="56"/>
        <v>-1.0004986149552058</v>
      </c>
      <c r="BB74" s="19">
        <f t="shared" si="56"/>
        <v>-1.0004986149552058</v>
      </c>
      <c r="BC74" s="19">
        <f t="shared" si="56"/>
        <v>-1.0004986149552058</v>
      </c>
      <c r="BD74" s="19">
        <f t="shared" si="56"/>
        <v>-1.0004986149552058</v>
      </c>
      <c r="BE74" s="19">
        <f t="shared" si="56"/>
        <v>-1.0004986149552058</v>
      </c>
      <c r="BF74" s="1111"/>
      <c r="BG74" s="143"/>
      <c r="BH74" s="32"/>
      <c r="BI74" s="32"/>
    </row>
    <row r="75" spans="25:61" ht="15" customHeight="1" thickBot="1">
      <c r="Y75" s="813" t="s">
        <v>146</v>
      </c>
      <c r="Z75" s="814">
        <f t="shared" si="44"/>
        <v>81.451964870539555</v>
      </c>
      <c r="AA75" s="664"/>
      <c r="AB75" s="664"/>
      <c r="AC75" s="664"/>
      <c r="AD75" s="664"/>
      <c r="AE75" s="664"/>
      <c r="AF75" s="664"/>
      <c r="AG75" s="664"/>
      <c r="AH75" s="664"/>
      <c r="AI75" s="664"/>
      <c r="AJ75" s="664"/>
      <c r="AK75" s="664"/>
      <c r="AL75" s="664"/>
      <c r="AM75" s="664"/>
      <c r="AN75" s="664"/>
      <c r="AO75" s="664"/>
      <c r="AP75" s="815">
        <f t="shared" ref="AP75:AX75" si="57">IF(ISTEXT(AP43),AP43,AP43/$Z75-1)</f>
        <v>0</v>
      </c>
      <c r="AQ75" s="815">
        <f t="shared" si="57"/>
        <v>5.7646322527170835E-2</v>
      </c>
      <c r="AR75" s="815">
        <f t="shared" si="57"/>
        <v>0.1298302243899967</v>
      </c>
      <c r="AS75" s="815">
        <f t="shared" si="57"/>
        <v>0.35478963375101702</v>
      </c>
      <c r="AT75" s="815">
        <f t="shared" si="57"/>
        <v>0.41397788962712934</v>
      </c>
      <c r="AU75" s="815">
        <f t="shared" si="57"/>
        <v>0.402991380066273</v>
      </c>
      <c r="AV75" s="815">
        <f t="shared" si="57"/>
        <v>0.45724378981752745</v>
      </c>
      <c r="AW75" s="815">
        <f t="shared" si="57"/>
        <v>0.48765702559845026</v>
      </c>
      <c r="AX75" s="815">
        <f t="shared" si="57"/>
        <v>0.58091755524514443</v>
      </c>
      <c r="AY75" s="815">
        <f t="shared" si="42"/>
        <v>0.63750488266311067</v>
      </c>
      <c r="AZ75" s="19">
        <f t="shared" ref="AZ75:BE75" si="58">IF(ISTEXT(AZ59),AZ59,AZ59/$Z75-1)</f>
        <v>-1.0122771746708554</v>
      </c>
      <c r="BA75" s="19">
        <f t="shared" si="58"/>
        <v>-1.0122771746708554</v>
      </c>
      <c r="BB75" s="19">
        <f t="shared" si="58"/>
        <v>-1.0122771746708554</v>
      </c>
      <c r="BC75" s="19">
        <f t="shared" si="58"/>
        <v>-1.0122771746708554</v>
      </c>
      <c r="BD75" s="19">
        <f t="shared" si="58"/>
        <v>-1.0122771746708554</v>
      </c>
      <c r="BE75" s="19">
        <f t="shared" si="58"/>
        <v>-1.0122771746708554</v>
      </c>
      <c r="BF75" s="1112"/>
      <c r="BG75" s="143"/>
      <c r="BH75" s="32"/>
      <c r="BI75" s="32"/>
    </row>
    <row r="76" spans="25:61" ht="15" customHeight="1" thickTop="1">
      <c r="Y76" s="823" t="s">
        <v>95</v>
      </c>
      <c r="Z76" s="817">
        <f t="shared" si="44"/>
        <v>38938.219840702266</v>
      </c>
      <c r="AA76" s="665"/>
      <c r="AB76" s="665"/>
      <c r="AC76" s="665"/>
      <c r="AD76" s="665"/>
      <c r="AE76" s="665"/>
      <c r="AF76" s="665"/>
      <c r="AG76" s="665"/>
      <c r="AH76" s="665"/>
      <c r="AI76" s="665"/>
      <c r="AJ76" s="665"/>
      <c r="AK76" s="665"/>
      <c r="AL76" s="665"/>
      <c r="AM76" s="665"/>
      <c r="AN76" s="665"/>
      <c r="AO76" s="665"/>
      <c r="AP76" s="818">
        <f t="shared" ref="AP76:AX76" si="59">IF(ISTEXT(AP44),AP44,AP44/$Z76-1)</f>
        <v>0</v>
      </c>
      <c r="AQ76" s="818">
        <f t="shared" si="59"/>
        <v>-1.9093341404997632E-2</v>
      </c>
      <c r="AR76" s="818">
        <f t="shared" si="59"/>
        <v>-1.2507017749345484E-2</v>
      </c>
      <c r="AS76" s="818">
        <f t="shared" si="59"/>
        <v>-1.7955997075242869E-2</v>
      </c>
      <c r="AT76" s="818">
        <f t="shared" si="59"/>
        <v>-4.5411773935694733E-2</v>
      </c>
      <c r="AU76" s="818">
        <f t="shared" si="59"/>
        <v>-1.7103103015269294E-2</v>
      </c>
      <c r="AV76" s="818">
        <f t="shared" si="59"/>
        <v>-4.2542358577293937E-2</v>
      </c>
      <c r="AW76" s="818">
        <f t="shared" si="59"/>
        <v>-6.3829386304586344E-2</v>
      </c>
      <c r="AX76" s="818">
        <f t="shared" si="59"/>
        <v>-7.3771550144633213E-2</v>
      </c>
      <c r="AY76" s="818">
        <f t="shared" si="42"/>
        <v>-8.8765084621136081E-2</v>
      </c>
      <c r="AZ76" s="19">
        <f t="shared" ref="AZ76:BE76" si="60">IF(ISTEXT(AZ60),AZ60,AZ60/$Z76-1)</f>
        <v>-1.0000256817082058</v>
      </c>
      <c r="BA76" s="19">
        <f t="shared" si="60"/>
        <v>-1.0000256817082058</v>
      </c>
      <c r="BB76" s="19">
        <f t="shared" si="60"/>
        <v>-1.0000256817082058</v>
      </c>
      <c r="BC76" s="19">
        <f t="shared" si="60"/>
        <v>-1.0000256817082058</v>
      </c>
      <c r="BD76" s="19">
        <f t="shared" si="60"/>
        <v>-1.0000256817082058</v>
      </c>
      <c r="BE76" s="19">
        <f t="shared" si="60"/>
        <v>-1.0000256817082058</v>
      </c>
      <c r="BF76" s="103"/>
      <c r="BG76" s="99"/>
    </row>
    <row r="78" spans="25:61">
      <c r="Y78" s="667" t="s">
        <v>387</v>
      </c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</row>
    <row r="79" spans="25:61">
      <c r="Y79" s="13"/>
      <c r="Z79" s="367"/>
      <c r="AA79" s="13">
        <v>1990</v>
      </c>
      <c r="AB79" s="13">
        <f t="shared" ref="AB79:AY79" si="61">AA79+1</f>
        <v>1991</v>
      </c>
      <c r="AC79" s="13">
        <f t="shared" si="61"/>
        <v>1992</v>
      </c>
      <c r="AD79" s="13">
        <f t="shared" si="61"/>
        <v>1993</v>
      </c>
      <c r="AE79" s="13">
        <f t="shared" si="61"/>
        <v>1994</v>
      </c>
      <c r="AF79" s="13">
        <f t="shared" si="61"/>
        <v>1995</v>
      </c>
      <c r="AG79" s="13">
        <f t="shared" si="61"/>
        <v>1996</v>
      </c>
      <c r="AH79" s="13">
        <f t="shared" si="61"/>
        <v>1997</v>
      </c>
      <c r="AI79" s="13">
        <f t="shared" si="61"/>
        <v>1998</v>
      </c>
      <c r="AJ79" s="13">
        <f t="shared" si="61"/>
        <v>1999</v>
      </c>
      <c r="AK79" s="13">
        <f t="shared" si="61"/>
        <v>2000</v>
      </c>
      <c r="AL79" s="13">
        <f t="shared" si="61"/>
        <v>2001</v>
      </c>
      <c r="AM79" s="13">
        <f t="shared" si="61"/>
        <v>2002</v>
      </c>
      <c r="AN79" s="13">
        <f t="shared" si="61"/>
        <v>2003</v>
      </c>
      <c r="AO79" s="13">
        <f t="shared" si="61"/>
        <v>2004</v>
      </c>
      <c r="AP79" s="13">
        <f t="shared" si="61"/>
        <v>2005</v>
      </c>
      <c r="AQ79" s="13">
        <f t="shared" si="61"/>
        <v>2006</v>
      </c>
      <c r="AR79" s="13">
        <f t="shared" si="61"/>
        <v>2007</v>
      </c>
      <c r="AS79" s="13">
        <f t="shared" si="61"/>
        <v>2008</v>
      </c>
      <c r="AT79" s="13">
        <f t="shared" si="61"/>
        <v>2009</v>
      </c>
      <c r="AU79" s="13">
        <f t="shared" si="61"/>
        <v>2010</v>
      </c>
      <c r="AV79" s="13">
        <f t="shared" si="61"/>
        <v>2011</v>
      </c>
      <c r="AW79" s="13">
        <f t="shared" si="61"/>
        <v>2012</v>
      </c>
      <c r="AX79" s="13">
        <f t="shared" si="61"/>
        <v>2013</v>
      </c>
      <c r="AY79" s="13">
        <f t="shared" si="61"/>
        <v>2014</v>
      </c>
      <c r="AZ79" s="13"/>
      <c r="BA79" s="13"/>
      <c r="BB79" s="13"/>
      <c r="BC79" s="13"/>
      <c r="BD79" s="13"/>
      <c r="BE79" s="13"/>
      <c r="BF79" s="13" t="s">
        <v>136</v>
      </c>
      <c r="BG79" s="13" t="s">
        <v>11</v>
      </c>
    </row>
    <row r="80" spans="25:61" ht="15" customHeight="1">
      <c r="Y80" s="396" t="s">
        <v>137</v>
      </c>
      <c r="Z80" s="11"/>
      <c r="AA80" s="11"/>
      <c r="AB80" s="19">
        <f>AB32/AA32-1</f>
        <v>-2.2031733642301266E-2</v>
      </c>
      <c r="AC80" s="19">
        <f t="shared" ref="AC80:AY80" si="62">AC32/AB32-1</f>
        <v>-1.4273563933895117E-2</v>
      </c>
      <c r="AD80" s="19">
        <f t="shared" si="62"/>
        <v>2.3241010597708556E-2</v>
      </c>
      <c r="AE80" s="19">
        <f t="shared" si="62"/>
        <v>9.3255667521030539E-4</v>
      </c>
      <c r="AF80" s="19">
        <f t="shared" si="62"/>
        <v>3.3653228358577758E-2</v>
      </c>
      <c r="AG80" s="19">
        <f t="shared" si="62"/>
        <v>-1.9714467530539292E-2</v>
      </c>
      <c r="AH80" s="19">
        <f t="shared" si="62"/>
        <v>-6.7741048953101068E-2</v>
      </c>
      <c r="AI80" s="19">
        <f t="shared" si="62"/>
        <v>-4.590626996513214E-2</v>
      </c>
      <c r="AJ80" s="19">
        <f t="shared" si="62"/>
        <v>9.0758690136634179E-3</v>
      </c>
      <c r="AK80" s="19">
        <f t="shared" si="62"/>
        <v>-1.0640447166748612E-2</v>
      </c>
      <c r="AL80" s="19">
        <f t="shared" si="62"/>
        <v>-4.6422285413182829E-2</v>
      </c>
      <c r="AM80" s="19">
        <f t="shared" si="62"/>
        <v>4.0184909801339375E-2</v>
      </c>
      <c r="AN80" s="19">
        <f t="shared" si="62"/>
        <v>-7.8891421168576503E-3</v>
      </c>
      <c r="AO80" s="19">
        <f t="shared" si="62"/>
        <v>0.13855676955607832</v>
      </c>
      <c r="AP80" s="19">
        <f t="shared" si="62"/>
        <v>7.4915062085567419E-2</v>
      </c>
      <c r="AQ80" s="19">
        <f t="shared" si="62"/>
        <v>5.2566803611789226E-2</v>
      </c>
      <c r="AR80" s="19">
        <f t="shared" si="62"/>
        <v>1.1352671690858518E-2</v>
      </c>
      <c r="AS80" s="19">
        <f t="shared" si="62"/>
        <v>4.4796678532357248E-3</v>
      </c>
      <c r="AT80" s="19">
        <f t="shared" si="62"/>
        <v>-6.0319979108880761E-2</v>
      </c>
      <c r="AU80" s="19">
        <f t="shared" si="62"/>
        <v>0.54743522215978802</v>
      </c>
      <c r="AV80" s="19">
        <f t="shared" si="62"/>
        <v>-0.19527932895469868</v>
      </c>
      <c r="AW80" s="19">
        <f t="shared" si="62"/>
        <v>8.6624127698302633E-3</v>
      </c>
      <c r="AX80" s="19">
        <f t="shared" si="62"/>
        <v>-1.4551635556405929E-2</v>
      </c>
      <c r="AY80" s="19">
        <f t="shared" si="62"/>
        <v>-2.0053512517984595E-3</v>
      </c>
      <c r="AZ80" s="19"/>
      <c r="BA80" s="19"/>
      <c r="BB80" s="19"/>
      <c r="BC80" s="19"/>
      <c r="BD80" s="19"/>
      <c r="BE80" s="19"/>
      <c r="BF80" s="88"/>
      <c r="BG80" s="88"/>
    </row>
    <row r="81" spans="25:61" ht="15" customHeight="1">
      <c r="Y81" s="396" t="s">
        <v>138</v>
      </c>
      <c r="Z81" s="11"/>
      <c r="AA81" s="11"/>
      <c r="AB81" s="19">
        <f t="shared" ref="AB81:AB92" si="63">AB33/AA33-1</f>
        <v>2.4791319639106302E-2</v>
      </c>
      <c r="AC81" s="19">
        <f t="shared" ref="AC81:AY81" si="64">AC33/AB33-1</f>
        <v>1.2460143156360015E-2</v>
      </c>
      <c r="AD81" s="19">
        <f t="shared" si="64"/>
        <v>-1.2231896227211769E-2</v>
      </c>
      <c r="AE81" s="19">
        <f t="shared" si="64"/>
        <v>1.1598419046071173E-2</v>
      </c>
      <c r="AF81" s="19">
        <f t="shared" si="64"/>
        <v>2.2975067110323266E-2</v>
      </c>
      <c r="AG81" s="19">
        <f t="shared" si="64"/>
        <v>2.1978546297859225E-2</v>
      </c>
      <c r="AH81" s="19">
        <f t="shared" si="64"/>
        <v>9.8923339268202071E-3</v>
      </c>
      <c r="AI81" s="19">
        <f t="shared" si="64"/>
        <v>-1.5194914183006114E-2</v>
      </c>
      <c r="AJ81" s="19">
        <f t="shared" si="64"/>
        <v>-5.6362444018642766E-4</v>
      </c>
      <c r="AK81" s="19">
        <f t="shared" si="64"/>
        <v>-5.519770508690125E-3</v>
      </c>
      <c r="AL81" s="19">
        <f t="shared" si="64"/>
        <v>-1.9633450095818517E-2</v>
      </c>
      <c r="AM81" s="19">
        <f t="shared" si="64"/>
        <v>-3.1505618493378518E-2</v>
      </c>
      <c r="AN81" s="19">
        <f t="shared" si="64"/>
        <v>-4.8956294283539759E-2</v>
      </c>
      <c r="AO81" s="19">
        <f t="shared" si="64"/>
        <v>-6.4254129895373602E-2</v>
      </c>
      <c r="AP81" s="19">
        <f t="shared" si="64"/>
        <v>-6.1569195889190187E-2</v>
      </c>
      <c r="AQ81" s="19">
        <f t="shared" si="64"/>
        <v>-6.0791750983695492E-2</v>
      </c>
      <c r="AR81" s="19">
        <f t="shared" si="64"/>
        <v>-5.7993009831355802E-2</v>
      </c>
      <c r="AS81" s="19">
        <f t="shared" si="64"/>
        <v>-8.7732525893225111E-2</v>
      </c>
      <c r="AT81" s="19">
        <f t="shared" si="64"/>
        <v>-6.7157990880474805E-2</v>
      </c>
      <c r="AU81" s="19">
        <f t="shared" si="64"/>
        <v>-4.6074844127188652E-2</v>
      </c>
      <c r="AV81" s="19">
        <f t="shared" si="64"/>
        <v>-4.8401094518195853E-2</v>
      </c>
      <c r="AW81" s="19">
        <f t="shared" si="64"/>
        <v>-3.1188654657246961E-2</v>
      </c>
      <c r="AX81" s="19">
        <f t="shared" si="64"/>
        <v>-4.3285370012232427E-2</v>
      </c>
      <c r="AY81" s="19">
        <f t="shared" si="64"/>
        <v>-1.6375932156745709E-2</v>
      </c>
      <c r="AZ81" s="19"/>
      <c r="BA81" s="19"/>
      <c r="BB81" s="19"/>
      <c r="BC81" s="19"/>
      <c r="BD81" s="19"/>
      <c r="BE81" s="19"/>
      <c r="BF81" s="141"/>
      <c r="BG81" s="141"/>
    </row>
    <row r="82" spans="25:61" ht="15" customHeight="1">
      <c r="Y82" s="396" t="s">
        <v>139</v>
      </c>
      <c r="Z82" s="11"/>
      <c r="AA82" s="11"/>
      <c r="AB82" s="19">
        <f t="shared" si="63"/>
        <v>-0.10134767296864244</v>
      </c>
      <c r="AC82" s="19">
        <f t="shared" ref="AC82:AY82" si="65">AC34/AB34-1</f>
        <v>-0.10392769780845423</v>
      </c>
      <c r="AD82" s="19">
        <f t="shared" si="65"/>
        <v>-0.15962715562699326</v>
      </c>
      <c r="AE82" s="19">
        <f t="shared" si="65"/>
        <v>-0.12731307097415412</v>
      </c>
      <c r="AF82" s="19">
        <f t="shared" si="65"/>
        <v>-9.8709271654230379E-2</v>
      </c>
      <c r="AG82" s="19">
        <f t="shared" si="65"/>
        <v>-0.12603521323980027</v>
      </c>
      <c r="AH82" s="19">
        <f t="shared" si="65"/>
        <v>-5.0684002610508205E-2</v>
      </c>
      <c r="AI82" s="19">
        <f t="shared" si="65"/>
        <v>-8.5739601723051395E-2</v>
      </c>
      <c r="AJ82" s="19">
        <f t="shared" si="65"/>
        <v>-2.7030131524305334E-2</v>
      </c>
      <c r="AK82" s="19">
        <f t="shared" si="65"/>
        <v>-6.031222122683122E-2</v>
      </c>
      <c r="AL82" s="19">
        <f t="shared" si="65"/>
        <v>-0.12828717854295535</v>
      </c>
      <c r="AM82" s="19">
        <f t="shared" si="65"/>
        <v>-0.33889534549138689</v>
      </c>
      <c r="AN82" s="19">
        <f t="shared" si="65"/>
        <v>-3.8065244226403339E-2</v>
      </c>
      <c r="AO82" s="19">
        <f t="shared" si="65"/>
        <v>-4.0368014985589951E-2</v>
      </c>
      <c r="AP82" s="19">
        <f t="shared" si="65"/>
        <v>-1.6614577181373047E-4</v>
      </c>
      <c r="AQ82" s="19">
        <f t="shared" si="65"/>
        <v>6.1093695444727203E-3</v>
      </c>
      <c r="AR82" s="19">
        <f t="shared" si="65"/>
        <v>-7.4969144208271166E-3</v>
      </c>
      <c r="AS82" s="19">
        <f t="shared" si="65"/>
        <v>-2.8907027527137363E-2</v>
      </c>
      <c r="AT82" s="19">
        <f t="shared" si="65"/>
        <v>-3.2119520341719499E-2</v>
      </c>
      <c r="AU82" s="19">
        <f t="shared" si="65"/>
        <v>-3.4432374043590119E-2</v>
      </c>
      <c r="AV82" s="19">
        <f t="shared" si="65"/>
        <v>-1.9828505378668981E-2</v>
      </c>
      <c r="AW82" s="19">
        <f t="shared" si="65"/>
        <v>-1.9306411896433784E-2</v>
      </c>
      <c r="AX82" s="19">
        <f t="shared" si="65"/>
        <v>-4.028092441772968E-2</v>
      </c>
      <c r="AY82" s="19">
        <f t="shared" si="65"/>
        <v>-1.1825202842814742E-2</v>
      </c>
      <c r="AZ82" s="19"/>
      <c r="BA82" s="19"/>
      <c r="BB82" s="19"/>
      <c r="BC82" s="19"/>
      <c r="BD82" s="19"/>
      <c r="BE82" s="19"/>
      <c r="BF82" s="99"/>
      <c r="BG82" s="99"/>
    </row>
    <row r="83" spans="25:61" ht="15" customHeight="1">
      <c r="Y83" s="396" t="s">
        <v>140</v>
      </c>
      <c r="Z83" s="11"/>
      <c r="AA83" s="11"/>
      <c r="AB83" s="19">
        <f t="shared" si="63"/>
        <v>-3.7604330087778082E-2</v>
      </c>
      <c r="AC83" s="19">
        <f t="shared" ref="AC83:AY83" si="66">AC35/AB35-1</f>
        <v>-5.7774936723812953E-2</v>
      </c>
      <c r="AD83" s="19">
        <f t="shared" si="66"/>
        <v>-4.9945441082617115E-2</v>
      </c>
      <c r="AE83" s="19">
        <f t="shared" si="66"/>
        <v>6.9271906371466407E-2</v>
      </c>
      <c r="AF83" s="19">
        <f t="shared" si="66"/>
        <v>4.7877043927034402E-2</v>
      </c>
      <c r="AG83" s="19">
        <f t="shared" si="66"/>
        <v>-4.9615031809656762E-2</v>
      </c>
      <c r="AH83" s="19">
        <f t="shared" si="66"/>
        <v>-9.289151286575148E-3</v>
      </c>
      <c r="AI83" s="19">
        <f t="shared" si="66"/>
        <v>-4.3689655950773787E-2</v>
      </c>
      <c r="AJ83" s="19">
        <f t="shared" si="66"/>
        <v>-1.2015248834554404E-2</v>
      </c>
      <c r="AK83" s="19">
        <f t="shared" si="66"/>
        <v>4.2471620882829741E-2</v>
      </c>
      <c r="AL83" s="19">
        <f t="shared" si="66"/>
        <v>-4.4272710405744431E-2</v>
      </c>
      <c r="AM83" s="19">
        <f t="shared" si="66"/>
        <v>2.0915387343400704E-2</v>
      </c>
      <c r="AN83" s="19">
        <f t="shared" si="66"/>
        <v>-5.0864781128817982E-2</v>
      </c>
      <c r="AO83" s="19">
        <f t="shared" si="66"/>
        <v>6.9560765972903615E-2</v>
      </c>
      <c r="AP83" s="19">
        <f t="shared" si="66"/>
        <v>2.1865695651686057E-3</v>
      </c>
      <c r="AQ83" s="19">
        <f t="shared" si="66"/>
        <v>1.4737184943223625E-2</v>
      </c>
      <c r="AR83" s="19">
        <f t="shared" si="66"/>
        <v>-6.7638039344581902E-2</v>
      </c>
      <c r="AS83" s="19">
        <f t="shared" si="66"/>
        <v>-2.4902057655177834E-2</v>
      </c>
      <c r="AT83" s="19">
        <f t="shared" si="66"/>
        <v>3.2903070393697886E-2</v>
      </c>
      <c r="AU83" s="19">
        <f t="shared" si="66"/>
        <v>5.0710062458044991E-2</v>
      </c>
      <c r="AV83" s="19">
        <f t="shared" si="66"/>
        <v>-4.8209059093524687E-3</v>
      </c>
      <c r="AW83" s="19">
        <f t="shared" si="66"/>
        <v>-0.13758979647985592</v>
      </c>
      <c r="AX83" s="19">
        <f t="shared" si="66"/>
        <v>5.0867574978052943E-3</v>
      </c>
      <c r="AY83" s="19">
        <f t="shared" si="66"/>
        <v>-7.6437668598465347E-2</v>
      </c>
      <c r="AZ83" s="19"/>
      <c r="BA83" s="19"/>
      <c r="BB83" s="19"/>
      <c r="BC83" s="19"/>
      <c r="BD83" s="19"/>
      <c r="BE83" s="19"/>
      <c r="BF83" s="99"/>
      <c r="BG83" s="99"/>
    </row>
    <row r="84" spans="25:61" ht="15" customHeight="1">
      <c r="Y84" s="396" t="s">
        <v>141</v>
      </c>
      <c r="Z84" s="11"/>
      <c r="AA84" s="11"/>
      <c r="AB84" s="19">
        <f t="shared" si="63"/>
        <v>2.0018176254360531E-2</v>
      </c>
      <c r="AC84" s="19">
        <f t="shared" ref="AC84:AY84" si="67">AC36/AB36-1</f>
        <v>7.2025508432083107E-3</v>
      </c>
      <c r="AD84" s="19">
        <f t="shared" si="67"/>
        <v>-1.0309809245304002E-2</v>
      </c>
      <c r="AE84" s="19">
        <f t="shared" si="67"/>
        <v>-1.5298990188531536E-2</v>
      </c>
      <c r="AF84" s="19">
        <f t="shared" si="67"/>
        <v>-9.0342509902014978E-3</v>
      </c>
      <c r="AG84" s="19">
        <f t="shared" si="67"/>
        <v>-9.0411124035751911E-3</v>
      </c>
      <c r="AH84" s="19">
        <f t="shared" si="67"/>
        <v>-3.1989322666708953E-3</v>
      </c>
      <c r="AI84" s="19">
        <f t="shared" si="67"/>
        <v>-5.0725585226676362E-3</v>
      </c>
      <c r="AJ84" s="19">
        <f t="shared" si="67"/>
        <v>-6.3763666530251006E-3</v>
      </c>
      <c r="AK84" s="19">
        <f t="shared" si="67"/>
        <v>-1.1359338657643825E-2</v>
      </c>
      <c r="AL84" s="19">
        <f t="shared" si="67"/>
        <v>3.2173670048156744E-3</v>
      </c>
      <c r="AM84" s="19">
        <f t="shared" si="67"/>
        <v>-9.2801839131337882E-3</v>
      </c>
      <c r="AN84" s="19">
        <f t="shared" si="67"/>
        <v>-1.3398877148336541E-2</v>
      </c>
      <c r="AO84" s="19">
        <f t="shared" si="67"/>
        <v>-2.2854901608280631E-2</v>
      </c>
      <c r="AP84" s="19">
        <f t="shared" si="67"/>
        <v>-3.9249318129255251E-3</v>
      </c>
      <c r="AQ84" s="19">
        <f t="shared" si="67"/>
        <v>2.2288269342143341E-3</v>
      </c>
      <c r="AR84" s="19">
        <f t="shared" si="67"/>
        <v>1.8354418404025186E-3</v>
      </c>
      <c r="AS84" s="19">
        <f t="shared" si="67"/>
        <v>-1.3947311786712491E-2</v>
      </c>
      <c r="AT84" s="19">
        <f t="shared" si="67"/>
        <v>-1.3373498260737304E-2</v>
      </c>
      <c r="AU84" s="19">
        <f t="shared" si="67"/>
        <v>-3.2844413350613055E-2</v>
      </c>
      <c r="AV84" s="19">
        <f t="shared" si="67"/>
        <v>-4.5839003030083703E-3</v>
      </c>
      <c r="AW84" s="19">
        <f t="shared" si="67"/>
        <v>-2.4025896606294506E-2</v>
      </c>
      <c r="AX84" s="19">
        <f t="shared" si="67"/>
        <v>-2.7197366748261564E-2</v>
      </c>
      <c r="AY84" s="19">
        <f t="shared" si="67"/>
        <v>-2.3799871242253356E-2</v>
      </c>
      <c r="AZ84" s="19"/>
      <c r="BA84" s="19"/>
      <c r="BB84" s="19"/>
      <c r="BC84" s="19"/>
      <c r="BD84" s="19"/>
      <c r="BE84" s="19"/>
      <c r="BF84" s="99"/>
      <c r="BG84" s="99"/>
    </row>
    <row r="85" spans="25:61" ht="15" customHeight="1">
      <c r="Y85" s="396" t="s">
        <v>142</v>
      </c>
      <c r="Z85" s="11"/>
      <c r="AA85" s="11"/>
      <c r="AB85" s="19">
        <f t="shared" si="63"/>
        <v>-7.1989745934912808E-2</v>
      </c>
      <c r="AC85" s="19">
        <f t="shared" ref="AC85:AY85" si="68">AC37/AB37-1</f>
        <v>0.10621464480927401</v>
      </c>
      <c r="AD85" s="19">
        <f t="shared" si="68"/>
        <v>-0.24101980864732109</v>
      </c>
      <c r="AE85" s="19">
        <f t="shared" si="68"/>
        <v>0.43842536959271916</v>
      </c>
      <c r="AF85" s="19">
        <f t="shared" si="68"/>
        <v>-7.4608287919639693E-2</v>
      </c>
      <c r="AG85" s="19">
        <f t="shared" si="68"/>
        <v>-3.1117741273040234E-2</v>
      </c>
      <c r="AH85" s="19">
        <f t="shared" si="68"/>
        <v>-1.5114209437912196E-2</v>
      </c>
      <c r="AI85" s="19">
        <f t="shared" si="68"/>
        <v>-9.3033718044728486E-2</v>
      </c>
      <c r="AJ85" s="19">
        <f t="shared" si="68"/>
        <v>3.541893540205443E-2</v>
      </c>
      <c r="AK85" s="19">
        <f t="shared" si="68"/>
        <v>3.986327301330328E-2</v>
      </c>
      <c r="AL85" s="19">
        <f t="shared" si="68"/>
        <v>-2.4633687573091589E-2</v>
      </c>
      <c r="AM85" s="19">
        <f t="shared" si="68"/>
        <v>8.2400846135075589E-3</v>
      </c>
      <c r="AN85" s="19">
        <f t="shared" si="68"/>
        <v>-8.4542562431989099E-2</v>
      </c>
      <c r="AO85" s="19">
        <f t="shared" si="68"/>
        <v>0.13099076628382678</v>
      </c>
      <c r="AP85" s="19">
        <f t="shared" si="68"/>
        <v>1.453883522172239E-2</v>
      </c>
      <c r="AQ85" s="19">
        <f t="shared" si="68"/>
        <v>-2.3678780235726893E-2</v>
      </c>
      <c r="AR85" s="19">
        <f t="shared" si="68"/>
        <v>3.8861989855220713E-2</v>
      </c>
      <c r="AS85" s="19">
        <f t="shared" si="68"/>
        <v>1.7929590378823024E-2</v>
      </c>
      <c r="AT85" s="19">
        <f t="shared" si="68"/>
        <v>-2.5483523175327316E-2</v>
      </c>
      <c r="AU85" s="19">
        <f t="shared" si="68"/>
        <v>7.0117263728979973E-2</v>
      </c>
      <c r="AV85" s="19">
        <f t="shared" si="68"/>
        <v>-1.8363813576764532E-2</v>
      </c>
      <c r="AW85" s="19">
        <f t="shared" si="68"/>
        <v>-1.817903714346869E-2</v>
      </c>
      <c r="AX85" s="19">
        <f t="shared" si="68"/>
        <v>8.7684093146205289E-3</v>
      </c>
      <c r="AY85" s="19">
        <f t="shared" si="68"/>
        <v>-9.3577982168410179E-3</v>
      </c>
      <c r="AZ85" s="19"/>
      <c r="BA85" s="19"/>
      <c r="BB85" s="19"/>
      <c r="BC85" s="19"/>
      <c r="BD85" s="19"/>
      <c r="BE85" s="19"/>
      <c r="BF85" s="99"/>
      <c r="BG85" s="99"/>
    </row>
    <row r="86" spans="25:61" ht="15" customHeight="1">
      <c r="Y86" s="397" t="s">
        <v>143</v>
      </c>
      <c r="Z86" s="11"/>
      <c r="AA86" s="11"/>
      <c r="AB86" s="19">
        <f t="shared" si="63"/>
        <v>6.7274544491935373E-4</v>
      </c>
      <c r="AC86" s="19">
        <f t="shared" ref="AC86:AY86" si="69">AC38/AB38-1</f>
        <v>-5.6274718692174153E-3</v>
      </c>
      <c r="AD86" s="19">
        <f t="shared" si="69"/>
        <v>-2.6045946879188042E-2</v>
      </c>
      <c r="AE86" s="19">
        <f t="shared" si="69"/>
        <v>-2.5482817087678522E-2</v>
      </c>
      <c r="AF86" s="19">
        <f t="shared" si="69"/>
        <v>-9.2007271171685723E-3</v>
      </c>
      <c r="AG86" s="19">
        <f t="shared" si="69"/>
        <v>-1.4284540788575217E-2</v>
      </c>
      <c r="AH86" s="19">
        <f t="shared" si="69"/>
        <v>-1.4617677621682201E-2</v>
      </c>
      <c r="AI86" s="19">
        <f t="shared" si="69"/>
        <v>-1.8936675268970804E-2</v>
      </c>
      <c r="AJ86" s="19">
        <f t="shared" si="69"/>
        <v>-1.9143310834224603E-2</v>
      </c>
      <c r="AK86" s="19">
        <f t="shared" si="69"/>
        <v>-2.2667311990133276E-2</v>
      </c>
      <c r="AL86" s="19">
        <f t="shared" si="69"/>
        <v>-2.1568935478096796E-3</v>
      </c>
      <c r="AM86" s="19">
        <f t="shared" si="69"/>
        <v>-3.5344551579485906E-3</v>
      </c>
      <c r="AN86" s="19">
        <f t="shared" si="69"/>
        <v>-1.6421921690173757E-2</v>
      </c>
      <c r="AO86" s="19">
        <f t="shared" si="69"/>
        <v>-2.4118174384671343E-2</v>
      </c>
      <c r="AP86" s="19">
        <f t="shared" si="69"/>
        <v>-7.2847733248800894E-3</v>
      </c>
      <c r="AQ86" s="19">
        <f t="shared" si="69"/>
        <v>-2.1116648796352666E-2</v>
      </c>
      <c r="AR86" s="19">
        <f t="shared" si="69"/>
        <v>-1.5989400104464035E-2</v>
      </c>
      <c r="AS86" s="19">
        <f t="shared" si="69"/>
        <v>-1.4968386265678757E-2</v>
      </c>
      <c r="AT86" s="19">
        <f t="shared" si="69"/>
        <v>-1.1067135518098237E-2</v>
      </c>
      <c r="AU86" s="19">
        <f t="shared" si="69"/>
        <v>-2.0149965777129575E-2</v>
      </c>
      <c r="AV86" s="19">
        <f t="shared" si="69"/>
        <v>1.0949483719593367E-3</v>
      </c>
      <c r="AW86" s="19">
        <f t="shared" si="69"/>
        <v>-1.9959910047771312E-2</v>
      </c>
      <c r="AX86" s="19">
        <f t="shared" si="69"/>
        <v>-2.3593021145199455E-2</v>
      </c>
      <c r="AY86" s="19">
        <f t="shared" si="69"/>
        <v>-2.0128527441878652E-2</v>
      </c>
      <c r="AZ86" s="19"/>
      <c r="BA86" s="19"/>
      <c r="BB86" s="19"/>
      <c r="BC86" s="19"/>
      <c r="BD86" s="19"/>
      <c r="BE86" s="19"/>
      <c r="BF86" s="99"/>
      <c r="BG86" s="99"/>
    </row>
    <row r="87" spans="25:61" ht="15" customHeight="1">
      <c r="Y87" s="397" t="s">
        <v>144</v>
      </c>
      <c r="Z87" s="171"/>
      <c r="AA87" s="171"/>
      <c r="AB87" s="19">
        <f t="shared" si="63"/>
        <v>-7.4884123640622802E-3</v>
      </c>
      <c r="AC87" s="19">
        <f t="shared" ref="AC87:AY87" si="70">AC39/AB39-1</f>
        <v>-2.7130792441110163E-3</v>
      </c>
      <c r="AD87" s="19">
        <f t="shared" si="70"/>
        <v>-1.597398180612275E-2</v>
      </c>
      <c r="AE87" s="19">
        <f t="shared" si="70"/>
        <v>-1.3237205603359392E-2</v>
      </c>
      <c r="AF87" s="19">
        <f t="shared" si="70"/>
        <v>-2.7457412650267687E-2</v>
      </c>
      <c r="AG87" s="19">
        <f t="shared" si="70"/>
        <v>-2.6548158579885905E-2</v>
      </c>
      <c r="AH87" s="19">
        <f t="shared" si="70"/>
        <v>-3.1275603076532987E-2</v>
      </c>
      <c r="AI87" s="19">
        <f t="shared" si="70"/>
        <v>-3.8999257023701661E-2</v>
      </c>
      <c r="AJ87" s="19">
        <f t="shared" si="70"/>
        <v>-3.8096300092755109E-2</v>
      </c>
      <c r="AK87" s="19">
        <f t="shared" si="70"/>
        <v>-3.6928996323328023E-2</v>
      </c>
      <c r="AL87" s="19">
        <f t="shared" si="70"/>
        <v>-4.1762844243276254E-2</v>
      </c>
      <c r="AM87" s="19">
        <f t="shared" si="70"/>
        <v>-4.3670518788261781E-2</v>
      </c>
      <c r="AN87" s="19">
        <f t="shared" si="70"/>
        <v>-4.6503043230826768E-2</v>
      </c>
      <c r="AO87" s="19">
        <f t="shared" si="70"/>
        <v>-4.959885696711186E-2</v>
      </c>
      <c r="AP87" s="19">
        <f t="shared" si="70"/>
        <v>-5.0882476591675552E-2</v>
      </c>
      <c r="AQ87" s="19">
        <f t="shared" si="70"/>
        <v>-5.6120700107335053E-2</v>
      </c>
      <c r="AR87" s="19">
        <f t="shared" si="70"/>
        <v>-5.6327819709389493E-2</v>
      </c>
      <c r="AS87" s="19">
        <f t="shared" si="70"/>
        <v>-7.1355926727567076E-2</v>
      </c>
      <c r="AT87" s="19">
        <f t="shared" si="70"/>
        <v>-6.4569738597444637E-2</v>
      </c>
      <c r="AU87" s="19">
        <f t="shared" si="70"/>
        <v>-6.9206734355285904E-2</v>
      </c>
      <c r="AV87" s="19">
        <f t="shared" si="70"/>
        <v>-5.9841973114414082E-2</v>
      </c>
      <c r="AW87" s="19">
        <f t="shared" si="70"/>
        <v>-5.346146108155303E-2</v>
      </c>
      <c r="AX87" s="19">
        <f t="shared" si="70"/>
        <v>-5.3573829960560593E-2</v>
      </c>
      <c r="AY87" s="19">
        <f t="shared" si="70"/>
        <v>-4.2067335356745339E-2</v>
      </c>
      <c r="AZ87" s="19"/>
      <c r="BA87" s="19"/>
      <c r="BB87" s="19"/>
      <c r="BC87" s="19"/>
      <c r="BD87" s="19"/>
      <c r="BE87" s="19"/>
      <c r="BF87" s="143"/>
      <c r="BG87" s="143"/>
    </row>
    <row r="88" spans="25:61" ht="15" customHeight="1">
      <c r="Y88" s="565" t="s">
        <v>495</v>
      </c>
      <c r="Z88" s="171"/>
      <c r="AA88" s="171"/>
      <c r="AB88" s="19">
        <f t="shared" si="63"/>
        <v>-1.7704562319690531E-2</v>
      </c>
      <c r="AC88" s="19">
        <f t="shared" ref="AC88:AY88" si="71">AC40/AB40-1</f>
        <v>2.3144232670899711E-3</v>
      </c>
      <c r="AD88" s="19">
        <f t="shared" si="71"/>
        <v>3.4672115732874431E-3</v>
      </c>
      <c r="AE88" s="19">
        <f t="shared" si="71"/>
        <v>-8.0645939855215065E-3</v>
      </c>
      <c r="AF88" s="19">
        <f t="shared" si="71"/>
        <v>2.4263262891608406E-3</v>
      </c>
      <c r="AG88" s="19">
        <f t="shared" si="71"/>
        <v>2.4231132273764278E-3</v>
      </c>
      <c r="AH88" s="19">
        <f t="shared" si="71"/>
        <v>6.7403487175112797E-3</v>
      </c>
      <c r="AI88" s="19">
        <f t="shared" si="71"/>
        <v>-4.8215148000764207E-3</v>
      </c>
      <c r="AJ88" s="19">
        <f t="shared" si="71"/>
        <v>3.6993459019851738E-3</v>
      </c>
      <c r="AK88" s="19">
        <f t="shared" si="71"/>
        <v>6.4966701825395212E-3</v>
      </c>
      <c r="AL88" s="19">
        <f t="shared" si="71"/>
        <v>7.8187010743751006E-3</v>
      </c>
      <c r="AM88" s="19">
        <f t="shared" si="71"/>
        <v>0.26633653784022338</v>
      </c>
      <c r="AN88" s="19">
        <f t="shared" si="71"/>
        <v>0.17533074756182776</v>
      </c>
      <c r="AO88" s="19">
        <f t="shared" si="71"/>
        <v>3.1290880101432439E-2</v>
      </c>
      <c r="AP88" s="19">
        <f t="shared" si="71"/>
        <v>0.13153304565509183</v>
      </c>
      <c r="AQ88" s="19">
        <f t="shared" si="71"/>
        <v>2.9424710806538634E-2</v>
      </c>
      <c r="AR88" s="19">
        <f t="shared" si="71"/>
        <v>-3.4740857738653097E-2</v>
      </c>
      <c r="AS88" s="19">
        <f t="shared" si="71"/>
        <v>0.12481963216698189</v>
      </c>
      <c r="AT88" s="19">
        <f t="shared" si="71"/>
        <v>-7.4357706503718202E-3</v>
      </c>
      <c r="AU88" s="19">
        <f t="shared" si="71"/>
        <v>-0.12551651215391857</v>
      </c>
      <c r="AV88" s="19">
        <f t="shared" si="71"/>
        <v>9.9057789924426709E-2</v>
      </c>
      <c r="AW88" s="19">
        <f t="shared" si="71"/>
        <v>-8.59959104207908E-3</v>
      </c>
      <c r="AX88" s="19">
        <f t="shared" si="71"/>
        <v>-9.9779850189615216E-3</v>
      </c>
      <c r="AY88" s="19">
        <f t="shared" si="71"/>
        <v>-1.0352529676188604E-3</v>
      </c>
      <c r="AZ88" s="19"/>
      <c r="BA88" s="19"/>
      <c r="BB88" s="19"/>
      <c r="BC88" s="19"/>
      <c r="BD88" s="19"/>
      <c r="BE88" s="19"/>
      <c r="BF88" s="143"/>
      <c r="BG88" s="143"/>
    </row>
    <row r="89" spans="25:61" ht="15" customHeight="1" thickBot="1">
      <c r="Y89" s="87" t="s">
        <v>145</v>
      </c>
      <c r="Z89" s="11"/>
      <c r="AA89" s="11"/>
      <c r="AB89" s="19">
        <f t="shared" si="63"/>
        <v>-2.9611908030611644E-2</v>
      </c>
      <c r="AC89" s="19">
        <f t="shared" ref="AC89:AY89" si="72">AC41/AB41-1</f>
        <v>2.6800695038597722E-2</v>
      </c>
      <c r="AD89" s="19">
        <f t="shared" si="72"/>
        <v>-5.5981448358913832E-3</v>
      </c>
      <c r="AE89" s="19">
        <f t="shared" si="72"/>
        <v>8.4764644604436334E-2</v>
      </c>
      <c r="AF89" s="19">
        <f t="shared" si="72"/>
        <v>2.6135608724242365E-2</v>
      </c>
      <c r="AG89" s="19">
        <f t="shared" si="72"/>
        <v>2.4939975124683267E-2</v>
      </c>
      <c r="AH89" s="19">
        <f t="shared" si="72"/>
        <v>-3.4655439746807182E-2</v>
      </c>
      <c r="AI89" s="19">
        <f t="shared" si="72"/>
        <v>-1.220104187758142E-2</v>
      </c>
      <c r="AJ89" s="19">
        <f t="shared" si="72"/>
        <v>-3.408612070928918E-2</v>
      </c>
      <c r="AK89" s="19">
        <f t="shared" si="72"/>
        <v>-5.0085585793178677E-2</v>
      </c>
      <c r="AL89" s="19">
        <f t="shared" si="72"/>
        <v>-5.4551699757062866E-2</v>
      </c>
      <c r="AM89" s="19">
        <f t="shared" si="72"/>
        <v>0.54793103017737255</v>
      </c>
      <c r="AN89" s="19">
        <f t="shared" si="72"/>
        <v>-0.13929587860283443</v>
      </c>
      <c r="AO89" s="19">
        <f t="shared" si="72"/>
        <v>-8.410897428578934E-2</v>
      </c>
      <c r="AP89" s="19">
        <f t="shared" si="72"/>
        <v>-7.2500507718533336E-2</v>
      </c>
      <c r="AQ89" s="19">
        <f t="shared" si="72"/>
        <v>-6.8597274206946834E-2</v>
      </c>
      <c r="AR89" s="19">
        <f t="shared" si="72"/>
        <v>-8.5396636385789093E-2</v>
      </c>
      <c r="AS89" s="19">
        <f t="shared" si="72"/>
        <v>-3.0214334390380571E-2</v>
      </c>
      <c r="AT89" s="19">
        <f t="shared" si="72"/>
        <v>-0.11076374583438708</v>
      </c>
      <c r="AU89" s="19">
        <f t="shared" si="72"/>
        <v>-7.7066706472475821E-2</v>
      </c>
      <c r="AV89" s="19">
        <f t="shared" si="72"/>
        <v>-6.4546906091399459E-3</v>
      </c>
      <c r="AW89" s="19">
        <f t="shared" si="72"/>
        <v>4.2379198982945621E-2</v>
      </c>
      <c r="AX89" s="19">
        <f t="shared" si="72"/>
        <v>1.3592339133029485E-2</v>
      </c>
      <c r="AY89" s="19">
        <f t="shared" si="72"/>
        <v>-0.11427096581072615</v>
      </c>
      <c r="AZ89" s="19"/>
      <c r="BA89" s="19"/>
      <c r="BB89" s="19"/>
      <c r="BC89" s="19"/>
      <c r="BD89" s="19"/>
      <c r="BE89" s="19"/>
      <c r="BF89" s="99"/>
      <c r="BG89" s="101"/>
    </row>
    <row r="90" spans="25:61" ht="15" customHeight="1" thickTop="1">
      <c r="Y90" s="600" t="s">
        <v>494</v>
      </c>
      <c r="Z90" s="11"/>
      <c r="AA90" s="11"/>
      <c r="AB90" s="19">
        <f t="shared" si="63"/>
        <v>-2.4331507195836655E-2</v>
      </c>
      <c r="AC90" s="19">
        <f t="shared" ref="AC90:AY90" si="73">AC42/AB42-1</f>
        <v>-7.8375993452289849E-3</v>
      </c>
      <c r="AD90" s="19">
        <f t="shared" si="73"/>
        <v>-1.7575343715998892E-2</v>
      </c>
      <c r="AE90" s="19">
        <f t="shared" si="73"/>
        <v>-1.9736144067174388E-2</v>
      </c>
      <c r="AF90" s="19">
        <f t="shared" si="73"/>
        <v>-1.4422433429871817E-2</v>
      </c>
      <c r="AG90" s="19">
        <f t="shared" si="73"/>
        <v>-1.4696437468718959E-2</v>
      </c>
      <c r="AH90" s="19">
        <f t="shared" si="73"/>
        <v>-1.4502888200271014E-2</v>
      </c>
      <c r="AI90" s="19">
        <f t="shared" si="73"/>
        <v>-2.0637279491288907E-2</v>
      </c>
      <c r="AJ90" s="19">
        <f t="shared" si="73"/>
        <v>-1.1684158136462286E-2</v>
      </c>
      <c r="AK90" s="19">
        <f t="shared" si="73"/>
        <v>-1.5272769320089363E-2</v>
      </c>
      <c r="AL90" s="19">
        <f t="shared" si="73"/>
        <v>-9.4769167099993834E-2</v>
      </c>
      <c r="AM90" s="19">
        <f t="shared" si="73"/>
        <v>-2.4757486367026016E-2</v>
      </c>
      <c r="AN90" s="19">
        <f t="shared" si="73"/>
        <v>-2.1224541191250168E-2</v>
      </c>
      <c r="AO90" s="19">
        <f t="shared" si="73"/>
        <v>-1.8624907713335137E-2</v>
      </c>
      <c r="AP90" s="19">
        <f t="shared" si="73"/>
        <v>-2.7462570126095431E-2</v>
      </c>
      <c r="AQ90" s="19">
        <f t="shared" si="73"/>
        <v>-1.9398022328903197E-2</v>
      </c>
      <c r="AR90" s="19">
        <f t="shared" si="73"/>
        <v>-2.4430371156924036E-2</v>
      </c>
      <c r="AS90" s="19">
        <f t="shared" si="73"/>
        <v>-1.2398925093516255E-2</v>
      </c>
      <c r="AT90" s="19">
        <f t="shared" si="73"/>
        <v>-2.9234480049045386E-2</v>
      </c>
      <c r="AU90" s="19">
        <f t="shared" si="73"/>
        <v>-1.8311992882353412E-2</v>
      </c>
      <c r="AV90" s="19">
        <f t="shared" si="73"/>
        <v>-1.8620034608937019E-2</v>
      </c>
      <c r="AW90" s="19">
        <f t="shared" si="73"/>
        <v>-1.9499818858050522E-2</v>
      </c>
      <c r="AX90" s="19">
        <f t="shared" si="73"/>
        <v>-1.3597921213929665E-2</v>
      </c>
      <c r="AY90" s="19">
        <f t="shared" si="73"/>
        <v>-1.5961678414940339E-2</v>
      </c>
      <c r="AZ90" s="19"/>
      <c r="BA90" s="19"/>
      <c r="BB90" s="19"/>
      <c r="BC90" s="19"/>
      <c r="BD90" s="19"/>
      <c r="BE90" s="19"/>
      <c r="BF90" s="103"/>
      <c r="BG90" s="143"/>
      <c r="BH90" s="32"/>
      <c r="BI90" s="32"/>
    </row>
    <row r="91" spans="25:61" ht="15" customHeight="1" thickBot="1">
      <c r="Y91" s="399" t="s">
        <v>146</v>
      </c>
      <c r="Z91" s="23"/>
      <c r="AA91" s="23"/>
      <c r="AB91" s="20">
        <f>AB43/AA43-1</f>
        <v>9.1328699204535901E-3</v>
      </c>
      <c r="AC91" s="20">
        <f t="shared" ref="AC91:AY91" si="74">AC43/AB43-1</f>
        <v>-1.2598385798834322E-4</v>
      </c>
      <c r="AD91" s="20">
        <f t="shared" si="74"/>
        <v>1.742132907335936E-3</v>
      </c>
      <c r="AE91" s="20">
        <f t="shared" si="74"/>
        <v>2.6680012760789129E-3</v>
      </c>
      <c r="AF91" s="20">
        <f t="shared" si="74"/>
        <v>9.0161219784727908E-3</v>
      </c>
      <c r="AG91" s="20">
        <f t="shared" si="74"/>
        <v>1.0731107889221381E-3</v>
      </c>
      <c r="AH91" s="20">
        <f t="shared" si="74"/>
        <v>4.3988948234676695E-3</v>
      </c>
      <c r="AI91" s="20">
        <f t="shared" si="74"/>
        <v>-5.5875310540064005E-2</v>
      </c>
      <c r="AJ91" s="20">
        <f t="shared" si="74"/>
        <v>6.8299475549562061E-2</v>
      </c>
      <c r="AK91" s="20">
        <f t="shared" si="74"/>
        <v>0.22313205753129361</v>
      </c>
      <c r="AL91" s="20">
        <f t="shared" si="74"/>
        <v>-0.21434388418901851</v>
      </c>
      <c r="AM91" s="20">
        <f t="shared" si="74"/>
        <v>-0.13638296595587995</v>
      </c>
      <c r="AN91" s="20">
        <f t="shared" si="74"/>
        <v>0.43796324667578612</v>
      </c>
      <c r="AO91" s="20">
        <f t="shared" si="74"/>
        <v>5.757867784062376E-2</v>
      </c>
      <c r="AP91" s="20">
        <f t="shared" si="74"/>
        <v>6.1471602687896532E-2</v>
      </c>
      <c r="AQ91" s="20">
        <f t="shared" si="74"/>
        <v>5.7646322527170835E-2</v>
      </c>
      <c r="AR91" s="20">
        <f t="shared" si="74"/>
        <v>6.8249565403250889E-2</v>
      </c>
      <c r="AS91" s="20">
        <f t="shared" si="74"/>
        <v>0.19910903824729731</v>
      </c>
      <c r="AT91" s="20">
        <f t="shared" si="74"/>
        <v>4.368815231648715E-2</v>
      </c>
      <c r="AU91" s="20">
        <f t="shared" si="74"/>
        <v>-7.7699302382681079E-3</v>
      </c>
      <c r="AV91" s="20">
        <f t="shared" si="74"/>
        <v>3.8669096989528029E-2</v>
      </c>
      <c r="AW91" s="20">
        <f t="shared" si="74"/>
        <v>2.0870382837405055E-2</v>
      </c>
      <c r="AX91" s="20">
        <f t="shared" si="74"/>
        <v>6.2689536661971967E-2</v>
      </c>
      <c r="AY91" s="20">
        <f t="shared" si="74"/>
        <v>3.579397751022606E-2</v>
      </c>
      <c r="AZ91" s="20"/>
      <c r="BA91" s="20"/>
      <c r="BB91" s="20"/>
      <c r="BC91" s="20"/>
      <c r="BD91" s="20"/>
      <c r="BE91" s="20"/>
      <c r="BF91" s="101"/>
      <c r="BG91" s="143"/>
      <c r="BH91" s="32"/>
      <c r="BI91" s="32"/>
    </row>
    <row r="92" spans="25:61" ht="15" customHeight="1" thickTop="1">
      <c r="Y92" s="398" t="s">
        <v>95</v>
      </c>
      <c r="Z92" s="24"/>
      <c r="AA92" s="24"/>
      <c r="AB92" s="21">
        <f t="shared" si="63"/>
        <v>-3.5524097064947524E-2</v>
      </c>
      <c r="AC92" s="21">
        <f t="shared" ref="AC92:AY92" si="75">AC44/AB44-1</f>
        <v>2.6181076515917612E-2</v>
      </c>
      <c r="AD92" s="21">
        <f t="shared" si="75"/>
        <v>-0.10982400211344767</v>
      </c>
      <c r="AE92" s="21">
        <f t="shared" si="75"/>
        <v>0.11886404329253986</v>
      </c>
      <c r="AF92" s="21">
        <f t="shared" si="75"/>
        <v>-4.3504004250668693E-2</v>
      </c>
      <c r="AG92" s="21">
        <f t="shared" si="75"/>
        <v>-2.846002874511433E-2</v>
      </c>
      <c r="AH92" s="21">
        <f t="shared" si="75"/>
        <v>-1.8520257581818966E-2</v>
      </c>
      <c r="AI92" s="21">
        <f t="shared" si="75"/>
        <v>-5.294842777702935E-2</v>
      </c>
      <c r="AJ92" s="21">
        <f t="shared" si="75"/>
        <v>1.5678907928602381E-3</v>
      </c>
      <c r="AK92" s="21">
        <f t="shared" si="75"/>
        <v>1.0430850886966603E-3</v>
      </c>
      <c r="AL92" s="21">
        <f t="shared" si="75"/>
        <v>-2.9566706675467791E-2</v>
      </c>
      <c r="AM92" s="21">
        <f t="shared" si="75"/>
        <v>-1.9291474054052515E-2</v>
      </c>
      <c r="AN92" s="21">
        <f t="shared" si="75"/>
        <v>-4.8396937682847363E-2</v>
      </c>
      <c r="AO92" s="21">
        <f t="shared" si="75"/>
        <v>3.830844823865176E-2</v>
      </c>
      <c r="AP92" s="21">
        <f t="shared" si="75"/>
        <v>-1.5895143124561306E-3</v>
      </c>
      <c r="AQ92" s="21">
        <f t="shared" si="75"/>
        <v>-1.9093341404997632E-2</v>
      </c>
      <c r="AR92" s="21">
        <f t="shared" si="75"/>
        <v>6.7145264005916694E-3</v>
      </c>
      <c r="AS92" s="21">
        <f t="shared" si="75"/>
        <v>-5.5179929618115464E-3</v>
      </c>
      <c r="AT92" s="21">
        <f t="shared" si="75"/>
        <v>-2.7957786798434858E-2</v>
      </c>
      <c r="AU92" s="21">
        <f t="shared" si="75"/>
        <v>2.9655374063369599E-2</v>
      </c>
      <c r="AV92" s="21">
        <f t="shared" si="75"/>
        <v>-2.5881916648699987E-2</v>
      </c>
      <c r="AW92" s="21">
        <f t="shared" si="75"/>
        <v>-2.2232866297522635E-2</v>
      </c>
      <c r="AX92" s="21">
        <f t="shared" si="75"/>
        <v>-1.0620034099127929E-2</v>
      </c>
      <c r="AY92" s="21">
        <f t="shared" si="75"/>
        <v>-1.6187728285439906E-2</v>
      </c>
      <c r="AZ92" s="21"/>
      <c r="BA92" s="21"/>
      <c r="BB92" s="21"/>
      <c r="BC92" s="21"/>
      <c r="BD92" s="21"/>
      <c r="BE92" s="21"/>
      <c r="BF92" s="103"/>
      <c r="BG92" s="99"/>
    </row>
  </sheetData>
  <mergeCells count="2">
    <mergeCell ref="BF48:BF59"/>
    <mergeCell ref="BF64:BF75"/>
  </mergeCells>
  <phoneticPr fontId="9"/>
  <pageMargins left="0.78740157480314965" right="0.78740157480314965" top="0.98425196850393704" bottom="0.98425196850393704" header="0.51181102362204722" footer="0.51181102362204722"/>
  <pageSetup paperSize="9" scale="3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41"/>
  <sheetViews>
    <sheetView zoomScale="90" zoomScaleNormal="90" workbookViewId="0">
      <pane xSplit="27" ySplit="4" topLeftCell="AY5" activePane="bottomRight" state="frozen"/>
      <selection pane="topRight" activeCell="AB1" sqref="AB1"/>
      <selection pane="bottomLeft" activeCell="A5" sqref="A5"/>
      <selection pane="bottomRight" activeCell="BN30" sqref="BN30"/>
    </sheetView>
  </sheetViews>
  <sheetFormatPr defaultColWidth="9.625" defaultRowHeight="14.25"/>
  <cols>
    <col min="1" max="1" width="1.625" style="12" customWidth="1"/>
    <col min="2" max="24" width="1.625" style="12" hidden="1" customWidth="1"/>
    <col min="25" max="25" width="18" style="12" customWidth="1"/>
    <col min="26" max="26" width="10.625" style="12" customWidth="1"/>
    <col min="27" max="50" width="8.625" style="12" bestFit="1" customWidth="1"/>
    <col min="51" max="51" width="7.375" style="12" customWidth="1"/>
    <col min="52" max="56" width="7.375" style="12" hidden="1" customWidth="1"/>
    <col min="57" max="57" width="7.125" style="12" hidden="1" customWidth="1"/>
    <col min="58" max="58" width="4.375" style="12" customWidth="1"/>
    <col min="59" max="60" width="9" style="12" customWidth="1"/>
    <col min="61" max="16384" width="9.625" style="12"/>
  </cols>
  <sheetData>
    <row r="1" spans="1:57" ht="23.25">
      <c r="A1" s="386" t="s">
        <v>264</v>
      </c>
      <c r="AC1" s="157"/>
      <c r="AD1" s="156"/>
    </row>
    <row r="2" spans="1:57" ht="15" customHeight="1"/>
    <row r="3" spans="1:57" ht="18.75">
      <c r="Y3" s="395" t="s">
        <v>277</v>
      </c>
    </row>
    <row r="4" spans="1:57">
      <c r="Y4" s="13"/>
      <c r="Z4" s="194"/>
      <c r="AA4" s="13">
        <v>1990</v>
      </c>
      <c r="AB4" s="13">
        <f t="shared" ref="AB4:BE4" si="0">AA4+1</f>
        <v>1991</v>
      </c>
      <c r="AC4" s="13">
        <f t="shared" si="0"/>
        <v>1992</v>
      </c>
      <c r="AD4" s="13">
        <f t="shared" si="0"/>
        <v>1993</v>
      </c>
      <c r="AE4" s="13">
        <f t="shared" si="0"/>
        <v>1994</v>
      </c>
      <c r="AF4" s="13">
        <f t="shared" si="0"/>
        <v>1995</v>
      </c>
      <c r="AG4" s="13">
        <f t="shared" si="0"/>
        <v>1996</v>
      </c>
      <c r="AH4" s="13">
        <f t="shared" si="0"/>
        <v>1997</v>
      </c>
      <c r="AI4" s="13">
        <f t="shared" si="0"/>
        <v>1998</v>
      </c>
      <c r="AJ4" s="13">
        <f t="shared" si="0"/>
        <v>1999</v>
      </c>
      <c r="AK4" s="13">
        <f t="shared" si="0"/>
        <v>2000</v>
      </c>
      <c r="AL4" s="13">
        <f t="shared" si="0"/>
        <v>2001</v>
      </c>
      <c r="AM4" s="13">
        <f t="shared" si="0"/>
        <v>2002</v>
      </c>
      <c r="AN4" s="13">
        <f t="shared" si="0"/>
        <v>2003</v>
      </c>
      <c r="AO4" s="13">
        <f t="shared" si="0"/>
        <v>2004</v>
      </c>
      <c r="AP4" s="13">
        <f t="shared" si="0"/>
        <v>2005</v>
      </c>
      <c r="AQ4" s="13">
        <f t="shared" si="0"/>
        <v>2006</v>
      </c>
      <c r="AR4" s="13">
        <f t="shared" si="0"/>
        <v>2007</v>
      </c>
      <c r="AS4" s="13">
        <f t="shared" si="0"/>
        <v>2008</v>
      </c>
      <c r="AT4" s="13">
        <f t="shared" si="0"/>
        <v>2009</v>
      </c>
      <c r="AU4" s="13">
        <f t="shared" si="0"/>
        <v>2010</v>
      </c>
      <c r="AV4" s="13">
        <f t="shared" si="0"/>
        <v>2011</v>
      </c>
      <c r="AW4" s="13">
        <f t="shared" si="0"/>
        <v>2012</v>
      </c>
      <c r="AX4" s="13">
        <f t="shared" si="0"/>
        <v>2013</v>
      </c>
      <c r="AY4" s="13">
        <f t="shared" si="0"/>
        <v>2014</v>
      </c>
      <c r="AZ4" s="13">
        <f t="shared" si="0"/>
        <v>2015</v>
      </c>
      <c r="BA4" s="13">
        <f t="shared" si="0"/>
        <v>2016</v>
      </c>
      <c r="BB4" s="13">
        <f t="shared" si="0"/>
        <v>2017</v>
      </c>
      <c r="BC4" s="13">
        <f t="shared" si="0"/>
        <v>2018</v>
      </c>
      <c r="BD4" s="13">
        <f t="shared" si="0"/>
        <v>2019</v>
      </c>
      <c r="BE4" s="13">
        <f t="shared" si="0"/>
        <v>2020</v>
      </c>
    </row>
    <row r="5" spans="1:57">
      <c r="Y5" s="8" t="s">
        <v>5</v>
      </c>
      <c r="Z5" s="14"/>
      <c r="AA5" s="14">
        <f>'14.N2O_detail'!AA15</f>
        <v>11550.456765935034</v>
      </c>
      <c r="AB5" s="14">
        <f>'14.N2O_detail'!AB15</f>
        <v>11422.270543391707</v>
      </c>
      <c r="AC5" s="14">
        <f>'14.N2O_detail'!AC15</f>
        <v>11352.993949570506</v>
      </c>
      <c r="AD5" s="14">
        <f>'14.N2O_detail'!AD15</f>
        <v>11354.947393519236</v>
      </c>
      <c r="AE5" s="14">
        <f>'14.N2O_detail'!AE15</f>
        <v>11152.216264306961</v>
      </c>
      <c r="AF5" s="14">
        <f>'14.N2O_detail'!AF15</f>
        <v>10783.710041029837</v>
      </c>
      <c r="AG5" s="14">
        <f>'14.N2O_detail'!AG15</f>
        <v>10607.623464372384</v>
      </c>
      <c r="AH5" s="14">
        <f>'14.N2O_detail'!AH15</f>
        <v>10492.614065834481</v>
      </c>
      <c r="AI5" s="14">
        <f>'14.N2O_detail'!AI15</f>
        <v>10391.229857371276</v>
      </c>
      <c r="AJ5" s="14">
        <f>'14.N2O_detail'!AJ15</f>
        <v>10340.451021243181</v>
      </c>
      <c r="AK5" s="14">
        <f>'14.N2O_detail'!AK15</f>
        <v>10422.508618410797</v>
      </c>
      <c r="AL5" s="14">
        <f>'14.N2O_detail'!AL15</f>
        <v>10295.327292488704</v>
      </c>
      <c r="AM5" s="14">
        <f>'14.N2O_detail'!AM15</f>
        <v>10356.077909234469</v>
      </c>
      <c r="AN5" s="14">
        <f>'14.N2O_detail'!AN15</f>
        <v>10395.775722166252</v>
      </c>
      <c r="AO5" s="14">
        <f>'14.N2O_detail'!AO15</f>
        <v>10328.90582889962</v>
      </c>
      <c r="AP5" s="14">
        <f>'14.N2O_detail'!AP15</f>
        <v>10385.218128267612</v>
      </c>
      <c r="AQ5" s="14">
        <f>'14.N2O_detail'!AQ15</f>
        <v>10489.865263196141</v>
      </c>
      <c r="AR5" s="14">
        <f>'14.N2O_detail'!AR15</f>
        <v>10921.233006153621</v>
      </c>
      <c r="AS5" s="14">
        <f>'14.N2O_detail'!AS15</f>
        <v>10290.124851836516</v>
      </c>
      <c r="AT5" s="14">
        <f>'14.N2O_detail'!AT15</f>
        <v>10123.594890631302</v>
      </c>
      <c r="AU5" s="14">
        <f>'14.N2O_detail'!AU15</f>
        <v>10444.996086831214</v>
      </c>
      <c r="AV5" s="14">
        <f>'14.N2O_detail'!AV15</f>
        <v>10381.063846493131</v>
      </c>
      <c r="AW5" s="14">
        <f>'14.N2O_detail'!AW15</f>
        <v>10305.478152852389</v>
      </c>
      <c r="AX5" s="14">
        <f>'14.N2O_detail'!AX15</f>
        <v>10306.578435886793</v>
      </c>
      <c r="AY5" s="14">
        <f>'14.N2O_detail'!AY15</f>
        <v>10235.478536647988</v>
      </c>
      <c r="AZ5" s="14"/>
      <c r="BA5" s="14"/>
      <c r="BB5" s="14"/>
      <c r="BC5" s="14"/>
      <c r="BD5" s="14"/>
      <c r="BE5" s="14"/>
    </row>
    <row r="6" spans="1:57">
      <c r="Y6" s="8" t="s">
        <v>496</v>
      </c>
      <c r="Z6" s="14"/>
      <c r="AA6" s="14">
        <f>'14.N2O_detail'!AA5+'14.N2O_detail'!AA11</f>
        <v>6198.5712497844943</v>
      </c>
      <c r="AB6" s="14">
        <f>'14.N2O_detail'!AB5+'14.N2O_detail'!AB11</f>
        <v>6428.2763685570053</v>
      </c>
      <c r="AC6" s="14">
        <f>'14.N2O_detail'!AC5+'14.N2O_detail'!AC11</f>
        <v>6543.4656844789797</v>
      </c>
      <c r="AD6" s="14">
        <f>'14.N2O_detail'!AD5+'14.N2O_detail'!AD11</f>
        <v>6673.6234103312518</v>
      </c>
      <c r="AE6" s="14">
        <f>'14.N2O_detail'!AE5+'14.N2O_detail'!AE11</f>
        <v>6951.8035752323285</v>
      </c>
      <c r="AF6" s="14">
        <f>'14.N2O_detail'!AF5+'14.N2O_detail'!AF11</f>
        <v>7541.2656428537184</v>
      </c>
      <c r="AG6" s="14">
        <f>'14.N2O_detail'!AG5+'14.N2O_detail'!AG11</f>
        <v>7706.4951085682851</v>
      </c>
      <c r="AH6" s="14">
        <f>'14.N2O_detail'!AH5+'14.N2O_detail'!AH11</f>
        <v>7913.070136360865</v>
      </c>
      <c r="AI6" s="14">
        <f>'14.N2O_detail'!AI5+'14.N2O_detail'!AI11</f>
        <v>7741.1515476189034</v>
      </c>
      <c r="AJ6" s="14">
        <f>'14.N2O_detail'!AJ5+'14.N2O_detail'!AJ11</f>
        <v>7871.929905849418</v>
      </c>
      <c r="AK6" s="14">
        <f>'14.N2O_detail'!AK5+'14.N2O_detail'!AK11</f>
        <v>7881.443009742603</v>
      </c>
      <c r="AL6" s="14">
        <f>'14.N2O_detail'!AL5+'14.N2O_detail'!AL11</f>
        <v>7878.7971822816862</v>
      </c>
      <c r="AM6" s="14">
        <f>'14.N2O_detail'!AM5+'14.N2O_detail'!AM11</f>
        <v>7726.9510041685526</v>
      </c>
      <c r="AN6" s="14">
        <f>'14.N2O_detail'!AN5+'14.N2O_detail'!AN11</f>
        <v>7461.2385639578069</v>
      </c>
      <c r="AO6" s="14">
        <f>'14.N2O_detail'!AO5+'14.N2O_detail'!AO11</f>
        <v>7239.4509692615138</v>
      </c>
      <c r="AP6" s="14">
        <f>'14.N2O_detail'!AP5+'14.N2O_detail'!AP11</f>
        <v>7239.2025415428343</v>
      </c>
      <c r="AQ6" s="14">
        <f>'14.N2O_detail'!AQ5+'14.N2O_detail'!AQ11</f>
        <v>7020.632452670694</v>
      </c>
      <c r="AR6" s="14">
        <f>'14.N2O_detail'!AR5+'14.N2O_detail'!AR11</f>
        <v>6995.5165140399295</v>
      </c>
      <c r="AS6" s="14">
        <f>'14.N2O_detail'!AS5+'14.N2O_detail'!AS11</f>
        <v>6695.2181349756265</v>
      </c>
      <c r="AT6" s="14">
        <f>'14.N2O_detail'!AT5+'14.N2O_detail'!AT11</f>
        <v>6370.7632757875044</v>
      </c>
      <c r="AU6" s="14">
        <f>'14.N2O_detail'!AU5+'14.N2O_detail'!AU11</f>
        <v>6345.41738688239</v>
      </c>
      <c r="AV6" s="14">
        <f>'14.N2O_detail'!AV5+'14.N2O_detail'!AV11</f>
        <v>6255.7663267757562</v>
      </c>
      <c r="AW6" s="14">
        <f>'14.N2O_detail'!AW5+'14.N2O_detail'!AW11</f>
        <v>6142.3827831901099</v>
      </c>
      <c r="AX6" s="14">
        <f>'14.N2O_detail'!AX5+'14.N2O_detail'!AX11</f>
        <v>6171.67916983744</v>
      </c>
      <c r="AY6" s="14">
        <f>'14.N2O_detail'!AY5+'14.N2O_detail'!AY11</f>
        <v>6034.2741765762348</v>
      </c>
      <c r="AZ6" s="14"/>
      <c r="BA6" s="14"/>
      <c r="BB6" s="14"/>
      <c r="BC6" s="14"/>
      <c r="BD6" s="14"/>
      <c r="BE6" s="14"/>
    </row>
    <row r="7" spans="1:57">
      <c r="Y7" s="8" t="s">
        <v>6</v>
      </c>
      <c r="Z7" s="14"/>
      <c r="AA7" s="14">
        <f>'14.N2O_detail'!AA19</f>
        <v>3152.7191868777941</v>
      </c>
      <c r="AB7" s="14">
        <f>'14.N2O_detail'!AB19</f>
        <v>3227.7003911869488</v>
      </c>
      <c r="AC7" s="14">
        <f>'14.N2O_detail'!AC19</f>
        <v>3353.787731631985</v>
      </c>
      <c r="AD7" s="14">
        <f>'14.N2O_detail'!AD19</f>
        <v>3381.8890961260495</v>
      </c>
      <c r="AE7" s="14">
        <f>'14.N2O_detail'!AE19</f>
        <v>3536.0291892496198</v>
      </c>
      <c r="AF7" s="14">
        <f>'14.N2O_detail'!AF19</f>
        <v>3711.28346370913</v>
      </c>
      <c r="AG7" s="14">
        <f>'14.N2O_detail'!AG19</f>
        <v>3838.1175685955923</v>
      </c>
      <c r="AH7" s="14">
        <f>'14.N2O_detail'!AH19</f>
        <v>3939.8498833024232</v>
      </c>
      <c r="AI7" s="14">
        <f>'14.N2O_detail'!AI19</f>
        <v>3948.549990127116</v>
      </c>
      <c r="AJ7" s="14">
        <f>'14.N2O_detail'!AJ19</f>
        <v>3996.5551284031085</v>
      </c>
      <c r="AK7" s="14">
        <f>'14.N2O_detail'!AK19</f>
        <v>3975.4966530028214</v>
      </c>
      <c r="AL7" s="14">
        <f>'14.N2O_detail'!AL19</f>
        <v>3948.7451293933086</v>
      </c>
      <c r="AM7" s="14">
        <f>'14.N2O_detail'!AM19</f>
        <v>3712.1784401057253</v>
      </c>
      <c r="AN7" s="14">
        <f>'14.N2O_detail'!AN19</f>
        <v>3737.6511858627628</v>
      </c>
      <c r="AO7" s="14">
        <f>'14.N2O_detail'!AO19</f>
        <v>3727.0369719199334</v>
      </c>
      <c r="AP7" s="14">
        <f>'14.N2O_detail'!AP19</f>
        <v>3798.9327335232124</v>
      </c>
      <c r="AQ7" s="14">
        <f>'14.N2O_detail'!AQ19</f>
        <v>3691.8408325998171</v>
      </c>
      <c r="AR7" s="14">
        <f>'14.N2O_detail'!AR19</f>
        <v>3496.4634400339141</v>
      </c>
      <c r="AS7" s="14">
        <f>'14.N2O_detail'!AS19</f>
        <v>3462.3630472463669</v>
      </c>
      <c r="AT7" s="14">
        <f>'14.N2O_detail'!AT19</f>
        <v>3358.466179969615</v>
      </c>
      <c r="AU7" s="14">
        <f>'14.N2O_detail'!AU19</f>
        <v>3251.8441337505219</v>
      </c>
      <c r="AV7" s="14">
        <f>'14.N2O_detail'!AV19</f>
        <v>3267.4757861342732</v>
      </c>
      <c r="AW7" s="14">
        <f>'14.N2O_detail'!AW19</f>
        <v>3250.9671536175829</v>
      </c>
      <c r="AX7" s="14">
        <f>'14.N2O_detail'!AX19</f>
        <v>3251.7231266024573</v>
      </c>
      <c r="AY7" s="14">
        <f>'14.N2O_detail'!AY19</f>
        <v>3129.8060799965451</v>
      </c>
      <c r="AZ7" s="14"/>
      <c r="BA7" s="14"/>
      <c r="BB7" s="14"/>
      <c r="BC7" s="14"/>
      <c r="BD7" s="14"/>
      <c r="BE7" s="14"/>
    </row>
    <row r="8" spans="1:57" ht="13.5" customHeight="1" thickBot="1">
      <c r="Y8" s="1097" t="s">
        <v>7</v>
      </c>
      <c r="Z8" s="15"/>
      <c r="AA8" s="15">
        <f>'14.N2O_detail'!AA12</f>
        <v>9910.6586158148057</v>
      </c>
      <c r="AB8" s="15">
        <f>'14.N2O_detail'!AB12</f>
        <v>9433.1295624956911</v>
      </c>
      <c r="AC8" s="15">
        <f>'14.N2O_detail'!AC12</f>
        <v>9398.8544222426717</v>
      </c>
      <c r="AD8" s="15">
        <f>'14.N2O_detail'!AD12</f>
        <v>9131.1318698893083</v>
      </c>
      <c r="AE8" s="15">
        <f>'14.N2O_detail'!AE12</f>
        <v>10208.630427212323</v>
      </c>
      <c r="AF8" s="15">
        <f>'14.N2O_detail'!AF12</f>
        <v>10114.044334040294</v>
      </c>
      <c r="AG8" s="15">
        <f>'14.N2O_detail'!AG12</f>
        <v>11117.329105593026</v>
      </c>
      <c r="AH8" s="15">
        <f>'14.N2O_detail'!AH12</f>
        <v>11721.061775922752</v>
      </c>
      <c r="AI8" s="15">
        <f>'14.N2O_detail'!AI12</f>
        <v>10428.204222230408</v>
      </c>
      <c r="AJ8" s="15">
        <f>'14.N2O_detail'!AJ12</f>
        <v>4218.5895017867424</v>
      </c>
      <c r="AK8" s="15">
        <f>'14.N2O_detail'!AK12</f>
        <v>6719.7584773469416</v>
      </c>
      <c r="AL8" s="15">
        <f>'14.N2O_detail'!AL12</f>
        <v>3358.1568536531995</v>
      </c>
      <c r="AM8" s="15">
        <f>'14.N2O_detail'!AM12</f>
        <v>3222.2053164553799</v>
      </c>
      <c r="AN8" s="15">
        <f>'14.N2O_detail'!AN12</f>
        <v>3267.600592395062</v>
      </c>
      <c r="AO8" s="15">
        <f>'14.N2O_detail'!AO12</f>
        <v>3600.1823625817474</v>
      </c>
      <c r="AP8" s="15">
        <f>'14.N2O_detail'!AP12</f>
        <v>3093.4539066914222</v>
      </c>
      <c r="AQ8" s="15">
        <f>'14.N2O_detail'!AQ12</f>
        <v>3338.934971984921</v>
      </c>
      <c r="AR8" s="15">
        <f>'14.N2O_detail'!AR12</f>
        <v>2563.9619346052978</v>
      </c>
      <c r="AS8" s="15">
        <f>'14.N2O_detail'!AS12</f>
        <v>2647.4120693282616</v>
      </c>
      <c r="AT8" s="15">
        <f>'14.N2O_detail'!AT12</f>
        <v>2777.3109730447109</v>
      </c>
      <c r="AU8" s="15">
        <f>'14.N2O_detail'!AU12</f>
        <v>2270.0579602646444</v>
      </c>
      <c r="AV8" s="15">
        <f>'14.N2O_detail'!AV12</f>
        <v>1931.4796974578469</v>
      </c>
      <c r="AW8" s="15">
        <f>'14.N2O_detail'!AW12</f>
        <v>1727.1385182498025</v>
      </c>
      <c r="AX8" s="15">
        <f>'14.N2O_detail'!AX12</f>
        <v>1747.9230838501849</v>
      </c>
      <c r="AY8" s="15">
        <f>'14.N2O_detail'!AY12</f>
        <v>1448.7710910466849</v>
      </c>
      <c r="AZ8" s="14"/>
      <c r="BA8" s="14"/>
      <c r="BB8" s="14"/>
      <c r="BC8" s="14"/>
      <c r="BD8" s="14"/>
      <c r="BE8" s="14"/>
    </row>
    <row r="9" spans="1:57" ht="15" thickTop="1">
      <c r="Y9" s="10" t="s">
        <v>8</v>
      </c>
      <c r="Z9" s="16"/>
      <c r="AA9" s="16">
        <f t="shared" ref="AA9:AX9" si="1">SUM(AA5:AA8)</f>
        <v>30812.405818412131</v>
      </c>
      <c r="AB9" s="16">
        <f t="shared" si="1"/>
        <v>30511.376865631355</v>
      </c>
      <c r="AC9" s="16">
        <f t="shared" si="1"/>
        <v>30649.101787924144</v>
      </c>
      <c r="AD9" s="16">
        <f t="shared" si="1"/>
        <v>30541.591769865845</v>
      </c>
      <c r="AE9" s="16">
        <f t="shared" si="1"/>
        <v>31848.679456001231</v>
      </c>
      <c r="AF9" s="16">
        <f t="shared" si="1"/>
        <v>32150.303481632982</v>
      </c>
      <c r="AG9" s="16">
        <f t="shared" si="1"/>
        <v>33269.565247129285</v>
      </c>
      <c r="AH9" s="16">
        <f t="shared" si="1"/>
        <v>34066.595861420523</v>
      </c>
      <c r="AI9" s="16">
        <f t="shared" si="1"/>
        <v>32509.135617347703</v>
      </c>
      <c r="AJ9" s="16">
        <f t="shared" si="1"/>
        <v>26427.525557282454</v>
      </c>
      <c r="AK9" s="16">
        <f t="shared" si="1"/>
        <v>28999.206758503165</v>
      </c>
      <c r="AL9" s="16">
        <f t="shared" si="1"/>
        <v>25481.026457816897</v>
      </c>
      <c r="AM9" s="16">
        <f t="shared" si="1"/>
        <v>25017.412669964127</v>
      </c>
      <c r="AN9" s="16">
        <f t="shared" si="1"/>
        <v>24862.266064381885</v>
      </c>
      <c r="AO9" s="16">
        <f t="shared" si="1"/>
        <v>24895.576132662816</v>
      </c>
      <c r="AP9" s="16">
        <f t="shared" si="1"/>
        <v>24516.80731002508</v>
      </c>
      <c r="AQ9" s="16">
        <f t="shared" si="1"/>
        <v>24541.27352045157</v>
      </c>
      <c r="AR9" s="16">
        <f t="shared" si="1"/>
        <v>23977.174894832762</v>
      </c>
      <c r="AS9" s="16">
        <f t="shared" si="1"/>
        <v>23095.118103386769</v>
      </c>
      <c r="AT9" s="16">
        <f t="shared" si="1"/>
        <v>22630.135319433131</v>
      </c>
      <c r="AU9" s="16">
        <f t="shared" si="1"/>
        <v>22312.315567728769</v>
      </c>
      <c r="AV9" s="16">
        <f t="shared" si="1"/>
        <v>21835.785656861004</v>
      </c>
      <c r="AW9" s="16">
        <f t="shared" si="1"/>
        <v>21425.966607909886</v>
      </c>
      <c r="AX9" s="16">
        <f t="shared" si="1"/>
        <v>21477.903816176877</v>
      </c>
      <c r="AY9" s="16">
        <f>SUM(AY5:AY8)</f>
        <v>20848.329884267452</v>
      </c>
      <c r="AZ9" s="16"/>
      <c r="BA9" s="16"/>
      <c r="BB9" s="16"/>
      <c r="BC9" s="16"/>
      <c r="BD9" s="16"/>
      <c r="BE9" s="16"/>
    </row>
    <row r="10" spans="1:57"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</row>
    <row r="11" spans="1:57">
      <c r="Y11" s="12" t="s">
        <v>128</v>
      </c>
      <c r="Z11" s="156"/>
      <c r="AA11" s="156"/>
    </row>
    <row r="12" spans="1:57">
      <c r="Y12" s="13"/>
      <c r="Z12" s="194"/>
      <c r="AA12" s="13">
        <v>1990</v>
      </c>
      <c r="AB12" s="13">
        <f t="shared" ref="AB12:AP12" si="2">AA12+1</f>
        <v>1991</v>
      </c>
      <c r="AC12" s="13">
        <f t="shared" si="2"/>
        <v>1992</v>
      </c>
      <c r="AD12" s="13">
        <f t="shared" si="2"/>
        <v>1993</v>
      </c>
      <c r="AE12" s="13">
        <f t="shared" si="2"/>
        <v>1994</v>
      </c>
      <c r="AF12" s="13">
        <f t="shared" si="2"/>
        <v>1995</v>
      </c>
      <c r="AG12" s="13">
        <f t="shared" si="2"/>
        <v>1996</v>
      </c>
      <c r="AH12" s="13">
        <f t="shared" si="2"/>
        <v>1997</v>
      </c>
      <c r="AI12" s="13">
        <f t="shared" si="2"/>
        <v>1998</v>
      </c>
      <c r="AJ12" s="13">
        <f t="shared" si="2"/>
        <v>1999</v>
      </c>
      <c r="AK12" s="13">
        <f t="shared" si="2"/>
        <v>2000</v>
      </c>
      <c r="AL12" s="13">
        <f t="shared" si="2"/>
        <v>2001</v>
      </c>
      <c r="AM12" s="13">
        <f t="shared" si="2"/>
        <v>2002</v>
      </c>
      <c r="AN12" s="13">
        <f t="shared" si="2"/>
        <v>2003</v>
      </c>
      <c r="AO12" s="13">
        <f t="shared" si="2"/>
        <v>2004</v>
      </c>
      <c r="AP12" s="13">
        <f t="shared" si="2"/>
        <v>2005</v>
      </c>
      <c r="AQ12" s="13">
        <f t="shared" ref="AQ12:AY12" si="3">AP12+1</f>
        <v>2006</v>
      </c>
      <c r="AR12" s="13">
        <f t="shared" si="3"/>
        <v>2007</v>
      </c>
      <c r="AS12" s="13">
        <f t="shared" si="3"/>
        <v>2008</v>
      </c>
      <c r="AT12" s="13">
        <f t="shared" si="3"/>
        <v>2009</v>
      </c>
      <c r="AU12" s="13">
        <f t="shared" si="3"/>
        <v>2010</v>
      </c>
      <c r="AV12" s="13">
        <f t="shared" si="3"/>
        <v>2011</v>
      </c>
      <c r="AW12" s="13">
        <f t="shared" si="3"/>
        <v>2012</v>
      </c>
      <c r="AX12" s="13">
        <f t="shared" si="3"/>
        <v>2013</v>
      </c>
      <c r="AY12" s="13">
        <f t="shared" si="3"/>
        <v>2014</v>
      </c>
    </row>
    <row r="13" spans="1:57">
      <c r="Y13" s="8" t="s">
        <v>5</v>
      </c>
      <c r="Z13" s="41"/>
      <c r="AA13" s="333">
        <f t="shared" ref="AA13:AX13" si="4">AA5/AA$9</f>
        <v>0.37486384003916345</v>
      </c>
      <c r="AB13" s="333">
        <f t="shared" si="4"/>
        <v>0.37436103240093332</v>
      </c>
      <c r="AC13" s="333">
        <f t="shared" si="4"/>
        <v>0.37041848821956752</v>
      </c>
      <c r="AD13" s="333">
        <f t="shared" si="4"/>
        <v>0.37178636526478309</v>
      </c>
      <c r="AE13" s="333">
        <f t="shared" si="4"/>
        <v>0.35016259558622154</v>
      </c>
      <c r="AF13" s="333">
        <f t="shared" si="4"/>
        <v>0.33541549762323147</v>
      </c>
      <c r="AG13" s="333">
        <f t="shared" si="4"/>
        <v>0.31883865585792948</v>
      </c>
      <c r="AH13" s="333">
        <f t="shared" si="4"/>
        <v>0.30800301000186159</v>
      </c>
      <c r="AI13" s="333">
        <f t="shared" si="4"/>
        <v>0.31964029987392995</v>
      </c>
      <c r="AJ13" s="333">
        <f t="shared" si="4"/>
        <v>0.39127579306772192</v>
      </c>
      <c r="AK13" s="333">
        <f t="shared" si="4"/>
        <v>0.35940667981736096</v>
      </c>
      <c r="AL13" s="333">
        <f t="shared" si="4"/>
        <v>0.40403895461324218</v>
      </c>
      <c r="AM13" s="333">
        <f t="shared" si="4"/>
        <v>0.41395479404103058</v>
      </c>
      <c r="AN13" s="333">
        <f t="shared" si="4"/>
        <v>0.41813468230313172</v>
      </c>
      <c r="AO13" s="333">
        <f t="shared" si="4"/>
        <v>0.4148892065746641</v>
      </c>
      <c r="AP13" s="333">
        <f t="shared" si="4"/>
        <v>0.42359586209339051</v>
      </c>
      <c r="AQ13" s="333">
        <f t="shared" si="4"/>
        <v>0.42743768999821341</v>
      </c>
      <c r="AR13" s="333">
        <f t="shared" si="4"/>
        <v>0.45548456204935212</v>
      </c>
      <c r="AS13" s="333">
        <f t="shared" si="4"/>
        <v>0.44555411259522965</v>
      </c>
      <c r="AT13" s="333">
        <f t="shared" si="4"/>
        <v>0.44735017036941394</v>
      </c>
      <c r="AU13" s="333">
        <f t="shared" si="4"/>
        <v>0.46812694339704691</v>
      </c>
      <c r="AV13" s="333">
        <f t="shared" si="4"/>
        <v>0.47541517441261866</v>
      </c>
      <c r="AW13" s="333">
        <f t="shared" si="4"/>
        <v>0.4809807810046659</v>
      </c>
      <c r="AX13" s="333">
        <f t="shared" si="4"/>
        <v>0.47986891663626935</v>
      </c>
      <c r="AY13" s="333">
        <f>AY5/AY$9</f>
        <v>0.49094956734984685</v>
      </c>
    </row>
    <row r="14" spans="1:57">
      <c r="Y14" s="8" t="s">
        <v>496</v>
      </c>
      <c r="Z14" s="41"/>
      <c r="AA14" s="333">
        <f t="shared" ref="AA14:AX14" si="5">AA6/AA$9</f>
        <v>0.20117128426500544</v>
      </c>
      <c r="AB14" s="333">
        <f t="shared" si="5"/>
        <v>0.21068457175388727</v>
      </c>
      <c r="AC14" s="333">
        <f t="shared" si="5"/>
        <v>0.21349616474102118</v>
      </c>
      <c r="AD14" s="333">
        <f t="shared" si="5"/>
        <v>0.21850935146464259</v>
      </c>
      <c r="AE14" s="333">
        <f t="shared" si="5"/>
        <v>0.21827603825258141</v>
      </c>
      <c r="AF14" s="333">
        <f t="shared" si="5"/>
        <v>0.23456281360335954</v>
      </c>
      <c r="AG14" s="333">
        <f t="shared" si="5"/>
        <v>0.23163798658995857</v>
      </c>
      <c r="AH14" s="333">
        <f t="shared" si="5"/>
        <v>0.23228238502462753</v>
      </c>
      <c r="AI14" s="333">
        <f t="shared" si="5"/>
        <v>0.23812234316953132</v>
      </c>
      <c r="AJ14" s="333">
        <f t="shared" si="5"/>
        <v>0.29786859495365064</v>
      </c>
      <c r="AK14" s="333">
        <f t="shared" si="5"/>
        <v>0.27178133096456514</v>
      </c>
      <c r="AL14" s="333">
        <f t="shared" si="5"/>
        <v>0.30920250388361736</v>
      </c>
      <c r="AM14" s="333">
        <f t="shared" si="5"/>
        <v>0.30886291504658753</v>
      </c>
      <c r="AN14" s="333">
        <f t="shared" si="5"/>
        <v>0.30010291679111695</v>
      </c>
      <c r="AO14" s="333">
        <f t="shared" si="5"/>
        <v>0.2907926665638963</v>
      </c>
      <c r="AP14" s="333">
        <f t="shared" si="5"/>
        <v>0.29527509230709165</v>
      </c>
      <c r="AQ14" s="333">
        <f t="shared" si="5"/>
        <v>0.28607449596370871</v>
      </c>
      <c r="AR14" s="333">
        <f t="shared" si="5"/>
        <v>0.29175732940695648</v>
      </c>
      <c r="AS14" s="333">
        <f t="shared" si="5"/>
        <v>0.28989754912722487</v>
      </c>
      <c r="AT14" s="333">
        <f t="shared" si="5"/>
        <v>0.28151679987157441</v>
      </c>
      <c r="AU14" s="333">
        <f t="shared" si="5"/>
        <v>0.2843908050520777</v>
      </c>
      <c r="AV14" s="333">
        <f t="shared" si="5"/>
        <v>0.28649146978643919</v>
      </c>
      <c r="AW14" s="333">
        <f t="shared" si="5"/>
        <v>0.28667937813935118</v>
      </c>
      <c r="AX14" s="333">
        <f t="shared" si="5"/>
        <v>0.28735016334271002</v>
      </c>
      <c r="AY14" s="333">
        <f>AY6/AY$9</f>
        <v>0.28943681388741904</v>
      </c>
    </row>
    <row r="15" spans="1:57">
      <c r="Y15" s="8" t="s">
        <v>6</v>
      </c>
      <c r="Z15" s="41"/>
      <c r="AA15" s="333">
        <f t="shared" ref="AA15:AX15" si="6">AA7/AA$9</f>
        <v>0.10231979954625511</v>
      </c>
      <c r="AB15" s="333">
        <f t="shared" si="6"/>
        <v>0.10578678259592726</v>
      </c>
      <c r="AC15" s="333">
        <f t="shared" si="6"/>
        <v>0.10942531872021742</v>
      </c>
      <c r="AD15" s="333">
        <f t="shared" si="6"/>
        <v>0.11073061029722828</v>
      </c>
      <c r="AE15" s="333">
        <f t="shared" si="6"/>
        <v>0.11102592790808247</v>
      </c>
      <c r="AF15" s="333">
        <f t="shared" si="6"/>
        <v>0.11543540999012138</v>
      </c>
      <c r="AG15" s="333">
        <f t="shared" si="6"/>
        <v>0.11536422373077959</v>
      </c>
      <c r="AH15" s="333">
        <f t="shared" si="6"/>
        <v>0.11565141111631275</v>
      </c>
      <c r="AI15" s="333">
        <f t="shared" si="6"/>
        <v>0.12145970402301527</v>
      </c>
      <c r="AJ15" s="333">
        <f t="shared" si="6"/>
        <v>0.15122698944100746</v>
      </c>
      <c r="AK15" s="333">
        <f t="shared" si="6"/>
        <v>0.1370898413225432</v>
      </c>
      <c r="AL15" s="333">
        <f t="shared" si="6"/>
        <v>0.15496805577790762</v>
      </c>
      <c r="AM15" s="333">
        <f t="shared" si="6"/>
        <v>0.14838378728758636</v>
      </c>
      <c r="AN15" s="333">
        <f t="shared" si="6"/>
        <v>0.15033429278666544</v>
      </c>
      <c r="AO15" s="333">
        <f t="shared" si="6"/>
        <v>0.14970679738678905</v>
      </c>
      <c r="AP15" s="333">
        <f t="shared" si="6"/>
        <v>0.15495217976321918</v>
      </c>
      <c r="AQ15" s="333">
        <f t="shared" si="6"/>
        <v>0.15043395484440555</v>
      </c>
      <c r="AR15" s="333">
        <f t="shared" si="6"/>
        <v>0.14582466263727445</v>
      </c>
      <c r="AS15" s="333">
        <f t="shared" si="6"/>
        <v>0.1499175293993682</v>
      </c>
      <c r="AT15" s="333">
        <f t="shared" si="6"/>
        <v>0.14840680944075513</v>
      </c>
      <c r="AU15" s="333">
        <f t="shared" si="6"/>
        <v>0.14574211824315533</v>
      </c>
      <c r="AV15" s="333">
        <f t="shared" si="6"/>
        <v>0.14963857208900574</v>
      </c>
      <c r="AW15" s="333">
        <f t="shared" si="6"/>
        <v>0.15173024457236922</v>
      </c>
      <c r="AX15" s="333">
        <f t="shared" si="6"/>
        <v>0.15139853285651192</v>
      </c>
      <c r="AY15" s="333">
        <f>AY7/AY$9</f>
        <v>0.15012262840096158</v>
      </c>
    </row>
    <row r="16" spans="1:57">
      <c r="Y16" s="8" t="s">
        <v>7</v>
      </c>
      <c r="Z16" s="41"/>
      <c r="AA16" s="333">
        <f t="shared" ref="AA16:AX16" si="7">AA8/AA$9</f>
        <v>0.32164507614957588</v>
      </c>
      <c r="AB16" s="333">
        <f t="shared" si="7"/>
        <v>0.30916761324925207</v>
      </c>
      <c r="AC16" s="333">
        <f t="shared" si="7"/>
        <v>0.30666002831919381</v>
      </c>
      <c r="AD16" s="333">
        <f t="shared" si="7"/>
        <v>0.29897367297334604</v>
      </c>
      <c r="AE16" s="333">
        <f t="shared" si="7"/>
        <v>0.32053543825311465</v>
      </c>
      <c r="AF16" s="333">
        <f t="shared" si="7"/>
        <v>0.3145862787832876</v>
      </c>
      <c r="AG16" s="333">
        <f t="shared" si="7"/>
        <v>0.33415913382133244</v>
      </c>
      <c r="AH16" s="333">
        <f t="shared" si="7"/>
        <v>0.34406319385719808</v>
      </c>
      <c r="AI16" s="333">
        <f t="shared" si="7"/>
        <v>0.32077765293352345</v>
      </c>
      <c r="AJ16" s="333">
        <f t="shared" si="7"/>
        <v>0.15962862253761984</v>
      </c>
      <c r="AK16" s="333">
        <f t="shared" si="7"/>
        <v>0.23172214789553061</v>
      </c>
      <c r="AL16" s="333">
        <f t="shared" si="7"/>
        <v>0.13179048572523289</v>
      </c>
      <c r="AM16" s="333">
        <f t="shared" si="7"/>
        <v>0.12879850362479553</v>
      </c>
      <c r="AN16" s="333">
        <f t="shared" si="7"/>
        <v>0.13142810811908587</v>
      </c>
      <c r="AO16" s="333">
        <f t="shared" si="7"/>
        <v>0.14461132947465047</v>
      </c>
      <c r="AP16" s="333">
        <f t="shared" si="7"/>
        <v>0.12617686583629872</v>
      </c>
      <c r="AQ16" s="333">
        <f t="shared" si="7"/>
        <v>0.13605385919367249</v>
      </c>
      <c r="AR16" s="333">
        <f t="shared" si="7"/>
        <v>0.10693344590641696</v>
      </c>
      <c r="AS16" s="333">
        <f t="shared" si="7"/>
        <v>0.11463080887817731</v>
      </c>
      <c r="AT16" s="333">
        <f t="shared" si="7"/>
        <v>0.12272622031825661</v>
      </c>
      <c r="AU16" s="333">
        <f t="shared" si="7"/>
        <v>0.10174013330772015</v>
      </c>
      <c r="AV16" s="333">
        <f t="shared" si="7"/>
        <v>8.8454783711936574E-2</v>
      </c>
      <c r="AW16" s="333">
        <f t="shared" si="7"/>
        <v>8.0609596283613624E-2</v>
      </c>
      <c r="AX16" s="333">
        <f t="shared" si="7"/>
        <v>8.1382387164508671E-2</v>
      </c>
      <c r="AY16" s="333">
        <f>AY8/AY$9</f>
        <v>6.9490990361772587E-2</v>
      </c>
    </row>
    <row r="17" spans="25:52">
      <c r="Y17" s="10" t="s">
        <v>8</v>
      </c>
      <c r="Z17" s="41"/>
      <c r="AA17" s="335">
        <f t="shared" ref="AA17:AX17" si="8">AA9/AA$9</f>
        <v>1</v>
      </c>
      <c r="AB17" s="335">
        <f t="shared" si="8"/>
        <v>1</v>
      </c>
      <c r="AC17" s="335">
        <f t="shared" si="8"/>
        <v>1</v>
      </c>
      <c r="AD17" s="335">
        <f t="shared" si="8"/>
        <v>1</v>
      </c>
      <c r="AE17" s="335">
        <f t="shared" si="8"/>
        <v>1</v>
      </c>
      <c r="AF17" s="335">
        <f t="shared" si="8"/>
        <v>1</v>
      </c>
      <c r="AG17" s="335">
        <f t="shared" si="8"/>
        <v>1</v>
      </c>
      <c r="AH17" s="335">
        <f t="shared" si="8"/>
        <v>1</v>
      </c>
      <c r="AI17" s="335">
        <f t="shared" si="8"/>
        <v>1</v>
      </c>
      <c r="AJ17" s="335">
        <f t="shared" si="8"/>
        <v>1</v>
      </c>
      <c r="AK17" s="335">
        <f t="shared" si="8"/>
        <v>1</v>
      </c>
      <c r="AL17" s="335">
        <f t="shared" si="8"/>
        <v>1</v>
      </c>
      <c r="AM17" s="335">
        <f t="shared" si="8"/>
        <v>1</v>
      </c>
      <c r="AN17" s="335">
        <f t="shared" si="8"/>
        <v>1</v>
      </c>
      <c r="AO17" s="335">
        <f t="shared" si="8"/>
        <v>1</v>
      </c>
      <c r="AP17" s="335">
        <f t="shared" si="8"/>
        <v>1</v>
      </c>
      <c r="AQ17" s="335">
        <f t="shared" si="8"/>
        <v>1</v>
      </c>
      <c r="AR17" s="335">
        <f t="shared" si="8"/>
        <v>1</v>
      </c>
      <c r="AS17" s="335">
        <f t="shared" si="8"/>
        <v>1</v>
      </c>
      <c r="AT17" s="335">
        <f t="shared" si="8"/>
        <v>1</v>
      </c>
      <c r="AU17" s="335">
        <f t="shared" si="8"/>
        <v>1</v>
      </c>
      <c r="AV17" s="335">
        <f t="shared" si="8"/>
        <v>1</v>
      </c>
      <c r="AW17" s="335">
        <f t="shared" si="8"/>
        <v>1</v>
      </c>
      <c r="AX17" s="335">
        <f t="shared" si="8"/>
        <v>1</v>
      </c>
      <c r="AY17" s="335">
        <f>AY9/AY$9</f>
        <v>1</v>
      </c>
    </row>
    <row r="19" spans="25:52">
      <c r="Y19" s="667" t="s">
        <v>386</v>
      </c>
    </row>
    <row r="20" spans="25:52">
      <c r="Y20" s="13"/>
      <c r="Z20" s="367">
        <v>1990</v>
      </c>
      <c r="AA20" s="13">
        <v>1990</v>
      </c>
      <c r="AB20" s="13">
        <f t="shared" ref="AB20:AP20" si="9">AA20+1</f>
        <v>1991</v>
      </c>
      <c r="AC20" s="13">
        <f t="shared" si="9"/>
        <v>1992</v>
      </c>
      <c r="AD20" s="13">
        <f t="shared" si="9"/>
        <v>1993</v>
      </c>
      <c r="AE20" s="13">
        <f t="shared" si="9"/>
        <v>1994</v>
      </c>
      <c r="AF20" s="13">
        <f t="shared" si="9"/>
        <v>1995</v>
      </c>
      <c r="AG20" s="13">
        <f t="shared" si="9"/>
        <v>1996</v>
      </c>
      <c r="AH20" s="13">
        <f t="shared" si="9"/>
        <v>1997</v>
      </c>
      <c r="AI20" s="13">
        <f t="shared" si="9"/>
        <v>1998</v>
      </c>
      <c r="AJ20" s="13">
        <f t="shared" si="9"/>
        <v>1999</v>
      </c>
      <c r="AK20" s="13">
        <f t="shared" si="9"/>
        <v>2000</v>
      </c>
      <c r="AL20" s="13">
        <f t="shared" si="9"/>
        <v>2001</v>
      </c>
      <c r="AM20" s="13">
        <f t="shared" si="9"/>
        <v>2002</v>
      </c>
      <c r="AN20" s="13">
        <f t="shared" si="9"/>
        <v>2003</v>
      </c>
      <c r="AO20" s="13">
        <f t="shared" si="9"/>
        <v>2004</v>
      </c>
      <c r="AP20" s="13">
        <f t="shared" si="9"/>
        <v>2005</v>
      </c>
      <c r="AQ20" s="13">
        <f t="shared" ref="AQ20:AY20" si="10">AP20+1</f>
        <v>2006</v>
      </c>
      <c r="AR20" s="13">
        <f t="shared" si="10"/>
        <v>2007</v>
      </c>
      <c r="AS20" s="13">
        <f t="shared" si="10"/>
        <v>2008</v>
      </c>
      <c r="AT20" s="13">
        <f t="shared" si="10"/>
        <v>2009</v>
      </c>
      <c r="AU20" s="13">
        <f t="shared" si="10"/>
        <v>2010</v>
      </c>
      <c r="AV20" s="13">
        <f t="shared" si="10"/>
        <v>2011</v>
      </c>
      <c r="AW20" s="13">
        <f t="shared" si="10"/>
        <v>2012</v>
      </c>
      <c r="AX20" s="13">
        <f t="shared" si="10"/>
        <v>2013</v>
      </c>
      <c r="AY20" s="13">
        <f t="shared" si="10"/>
        <v>2014</v>
      </c>
    </row>
    <row r="21" spans="25:52">
      <c r="Y21" s="8" t="s">
        <v>5</v>
      </c>
      <c r="Z21" s="41">
        <f>AA5</f>
        <v>11550.456765935034</v>
      </c>
      <c r="AA21" s="19">
        <f>AA5/$Z21-1</f>
        <v>0</v>
      </c>
      <c r="AB21" s="19">
        <f t="shared" ref="AB21:AX21" si="11">AB5/$Z21-1</f>
        <v>-1.1097935357965882E-2</v>
      </c>
      <c r="AC21" s="19">
        <f t="shared" si="11"/>
        <v>-1.7095671657496037E-2</v>
      </c>
      <c r="AD21" s="19">
        <f t="shared" si="11"/>
        <v>-1.6926548999551261E-2</v>
      </c>
      <c r="AE21" s="19">
        <f t="shared" si="11"/>
        <v>-3.4478333601713262E-2</v>
      </c>
      <c r="AF21" s="19">
        <f t="shared" si="11"/>
        <v>-6.6382372614606E-2</v>
      </c>
      <c r="AG21" s="19">
        <f t="shared" si="11"/>
        <v>-8.1627360776180158E-2</v>
      </c>
      <c r="AH21" s="19">
        <f t="shared" si="11"/>
        <v>-9.1584490686149822E-2</v>
      </c>
      <c r="AI21" s="19">
        <f t="shared" si="11"/>
        <v>-0.10036199711015636</v>
      </c>
      <c r="AJ21" s="19">
        <f t="shared" si="11"/>
        <v>-0.10475825928031168</v>
      </c>
      <c r="AK21" s="19">
        <f t="shared" si="11"/>
        <v>-9.7653986364488854E-2</v>
      </c>
      <c r="AL21" s="19">
        <f t="shared" si="11"/>
        <v>-0.10866492112658233</v>
      </c>
      <c r="AM21" s="19">
        <f t="shared" si="11"/>
        <v>-0.10340533546890229</v>
      </c>
      <c r="AN21" s="19">
        <f t="shared" si="11"/>
        <v>-9.9968431306907579E-2</v>
      </c>
      <c r="AO21" s="19">
        <f t="shared" si="11"/>
        <v>-0.10575780350419128</v>
      </c>
      <c r="AP21" s="19">
        <f t="shared" si="11"/>
        <v>-0.10088247255329164</v>
      </c>
      <c r="AQ21" s="19">
        <f t="shared" si="11"/>
        <v>-9.1822472845127789E-2</v>
      </c>
      <c r="AR21" s="19">
        <f t="shared" si="11"/>
        <v>-5.4476093243094881E-2</v>
      </c>
      <c r="AS21" s="19">
        <f t="shared" si="11"/>
        <v>-0.10911533107638904</v>
      </c>
      <c r="AT21" s="19">
        <f t="shared" si="11"/>
        <v>-0.12353293936495024</v>
      </c>
      <c r="AU21" s="19">
        <f t="shared" si="11"/>
        <v>-9.5707096395016955E-2</v>
      </c>
      <c r="AV21" s="19">
        <f t="shared" si="11"/>
        <v>-0.10124213640543755</v>
      </c>
      <c r="AW21" s="19">
        <f t="shared" si="11"/>
        <v>-0.10778609351228208</v>
      </c>
      <c r="AX21" s="19">
        <f t="shared" si="11"/>
        <v>-0.10769083467908602</v>
      </c>
      <c r="AY21" s="19">
        <f>AY5/$Z21-1</f>
        <v>-0.11384642667684108</v>
      </c>
    </row>
    <row r="22" spans="25:52">
      <c r="Y22" s="8" t="s">
        <v>496</v>
      </c>
      <c r="Z22" s="41">
        <f>AA6</f>
        <v>6198.5712497844943</v>
      </c>
      <c r="AA22" s="19">
        <f>AA6/$Z22-1</f>
        <v>0</v>
      </c>
      <c r="AB22" s="19">
        <f t="shared" ref="AB22:AX25" si="12">AB6/$Z22-1</f>
        <v>3.7057752426496116E-2</v>
      </c>
      <c r="AC22" s="19">
        <f t="shared" si="12"/>
        <v>5.5640956729581248E-2</v>
      </c>
      <c r="AD22" s="19">
        <f t="shared" si="12"/>
        <v>7.6638977177728496E-2</v>
      </c>
      <c r="AE22" s="19">
        <f t="shared" si="12"/>
        <v>0.12151708758272672</v>
      </c>
      <c r="AF22" s="19">
        <f t="shared" si="12"/>
        <v>0.21661352898313546</v>
      </c>
      <c r="AG22" s="19">
        <f t="shared" si="12"/>
        <v>0.2432695855252478</v>
      </c>
      <c r="AH22" s="19">
        <f t="shared" si="12"/>
        <v>0.2765958182114916</v>
      </c>
      <c r="AI22" s="19">
        <f t="shared" si="12"/>
        <v>0.24886062217773808</v>
      </c>
      <c r="AJ22" s="19">
        <f t="shared" si="12"/>
        <v>0.26995876769555593</v>
      </c>
      <c r="AK22" s="19">
        <f t="shared" si="12"/>
        <v>0.27149349295881975</v>
      </c>
      <c r="AL22" s="19">
        <f t="shared" si="12"/>
        <v>0.27106664823052706</v>
      </c>
      <c r="AM22" s="19">
        <f t="shared" si="12"/>
        <v>0.24656968401181079</v>
      </c>
      <c r="AN22" s="19">
        <f t="shared" si="12"/>
        <v>0.20370296045515524</v>
      </c>
      <c r="AO22" s="19">
        <f t="shared" si="12"/>
        <v>0.16792252238985039</v>
      </c>
      <c r="AP22" s="19">
        <f t="shared" si="12"/>
        <v>0.16788244416719733</v>
      </c>
      <c r="AQ22" s="19">
        <f t="shared" si="12"/>
        <v>0.13262107827102576</v>
      </c>
      <c r="AR22" s="19">
        <f t="shared" si="12"/>
        <v>0.12856918669494077</v>
      </c>
      <c r="AS22" s="19">
        <f t="shared" si="12"/>
        <v>8.0122800106298575E-2</v>
      </c>
      <c r="AT22" s="19">
        <f t="shared" si="12"/>
        <v>2.7779308983339801E-2</v>
      </c>
      <c r="AU22" s="19">
        <f t="shared" si="12"/>
        <v>2.3690320104492013E-2</v>
      </c>
      <c r="AV22" s="19">
        <f t="shared" si="12"/>
        <v>9.2271387528619631E-3</v>
      </c>
      <c r="AW22" s="19">
        <f t="shared" si="12"/>
        <v>-9.0647448145954046E-3</v>
      </c>
      <c r="AX22" s="19">
        <f t="shared" si="12"/>
        <v>-4.3384320133432741E-3</v>
      </c>
      <c r="AY22" s="19">
        <f>AY6/$Z22-1</f>
        <v>-2.6505635990547227E-2</v>
      </c>
    </row>
    <row r="23" spans="25:52">
      <c r="Y23" s="8" t="s">
        <v>6</v>
      </c>
      <c r="Z23" s="41">
        <f>AA7</f>
        <v>3152.7191868777941</v>
      </c>
      <c r="AA23" s="19">
        <f>AA7/$Z23-1</f>
        <v>0</v>
      </c>
      <c r="AB23" s="19">
        <f t="shared" ref="AB23:AP23" si="13">AB7/$Z23-1</f>
        <v>2.3783026608027891E-2</v>
      </c>
      <c r="AC23" s="19">
        <f t="shared" si="13"/>
        <v>6.3776230243110632E-2</v>
      </c>
      <c r="AD23" s="19">
        <f t="shared" si="13"/>
        <v>7.2689604009803066E-2</v>
      </c>
      <c r="AE23" s="19">
        <f t="shared" si="13"/>
        <v>0.1215807623994023</v>
      </c>
      <c r="AF23" s="19">
        <f t="shared" si="13"/>
        <v>0.17716905430594165</v>
      </c>
      <c r="AG23" s="19">
        <f t="shared" si="13"/>
        <v>0.21739912154896457</v>
      </c>
      <c r="AH23" s="19">
        <f t="shared" si="13"/>
        <v>0.2496672395374806</v>
      </c>
      <c r="AI23" s="19">
        <f t="shared" si="13"/>
        <v>0.25242679606915774</v>
      </c>
      <c r="AJ23" s="19">
        <f t="shared" si="13"/>
        <v>0.26765337840348002</v>
      </c>
      <c r="AK23" s="19">
        <f t="shared" si="13"/>
        <v>0.26097391405792836</v>
      </c>
      <c r="AL23" s="19">
        <f t="shared" si="13"/>
        <v>0.25248869161221954</v>
      </c>
      <c r="AM23" s="19">
        <f t="shared" si="13"/>
        <v>0.17745292874687513</v>
      </c>
      <c r="AN23" s="19">
        <f t="shared" si="13"/>
        <v>0.18553254010682751</v>
      </c>
      <c r="AO23" s="19">
        <f t="shared" si="13"/>
        <v>0.18216585461609047</v>
      </c>
      <c r="AP23" s="19">
        <f t="shared" si="13"/>
        <v>0.2049702204164201</v>
      </c>
      <c r="AQ23" s="19">
        <f t="shared" si="12"/>
        <v>0.1710021139738509</v>
      </c>
      <c r="AR23" s="19">
        <f t="shared" si="12"/>
        <v>0.10903104043863077</v>
      </c>
      <c r="AS23" s="19">
        <f t="shared" si="12"/>
        <v>9.8214855816327828E-2</v>
      </c>
      <c r="AT23" s="19">
        <f t="shared" si="12"/>
        <v>6.5260170949629215E-2</v>
      </c>
      <c r="AU23" s="19">
        <f t="shared" si="12"/>
        <v>3.1441096081536335E-2</v>
      </c>
      <c r="AV23" s="19">
        <f t="shared" si="12"/>
        <v>3.6399245367020772E-2</v>
      </c>
      <c r="AW23" s="19">
        <f t="shared" si="12"/>
        <v>3.1162929812688311E-2</v>
      </c>
      <c r="AX23" s="19">
        <f t="shared" si="12"/>
        <v>3.1402714246399066E-2</v>
      </c>
      <c r="AY23" s="19">
        <f>AY7/$Z23-1</f>
        <v>-7.2677284347485438E-3</v>
      </c>
    </row>
    <row r="24" spans="25:52" ht="15" thickBot="1">
      <c r="Y24" s="9" t="s">
        <v>7</v>
      </c>
      <c r="Z24" s="660">
        <f>AA8</f>
        <v>9910.6586158148057</v>
      </c>
      <c r="AA24" s="20">
        <f>AA8/$Z24-1</f>
        <v>0</v>
      </c>
      <c r="AB24" s="20">
        <f t="shared" si="12"/>
        <v>-4.8183382339202385E-2</v>
      </c>
      <c r="AC24" s="20">
        <f t="shared" si="12"/>
        <v>-5.1641794295631316E-2</v>
      </c>
      <c r="AD24" s="20">
        <f t="shared" si="12"/>
        <v>-7.8655392758820053E-2</v>
      </c>
      <c r="AE24" s="20">
        <f t="shared" si="12"/>
        <v>3.006579309694235E-2</v>
      </c>
      <c r="AF24" s="20">
        <f t="shared" si="12"/>
        <v>2.0521917473873996E-2</v>
      </c>
      <c r="AG24" s="20">
        <f t="shared" si="12"/>
        <v>0.12175482342340915</v>
      </c>
      <c r="AH24" s="20">
        <f t="shared" si="12"/>
        <v>0.18267233594536481</v>
      </c>
      <c r="AI24" s="20">
        <f t="shared" si="12"/>
        <v>5.2221111278087484E-2</v>
      </c>
      <c r="AJ24" s="20">
        <f t="shared" si="12"/>
        <v>-0.57433812773502435</v>
      </c>
      <c r="AK24" s="20">
        <f t="shared" si="12"/>
        <v>-0.32196650718813247</v>
      </c>
      <c r="AL24" s="20">
        <f t="shared" si="12"/>
        <v>-0.66115704477051973</v>
      </c>
      <c r="AM24" s="20">
        <f t="shared" si="12"/>
        <v>-0.67487475440697886</v>
      </c>
      <c r="AN24" s="20">
        <f t="shared" si="12"/>
        <v>-0.67029430443897742</v>
      </c>
      <c r="AO24" s="20">
        <f t="shared" si="12"/>
        <v>-0.63673631570390254</v>
      </c>
      <c r="AP24" s="20">
        <f t="shared" si="12"/>
        <v>-0.68786596061788641</v>
      </c>
      <c r="AQ24" s="20">
        <f t="shared" si="12"/>
        <v>-0.66309656084239865</v>
      </c>
      <c r="AR24" s="20">
        <f t="shared" si="12"/>
        <v>-0.74129247772555817</v>
      </c>
      <c r="AS24" s="20">
        <f t="shared" si="12"/>
        <v>-0.73287223665401124</v>
      </c>
      <c r="AT24" s="20">
        <f t="shared" si="12"/>
        <v>-0.71976524661914465</v>
      </c>
      <c r="AU24" s="20">
        <f t="shared" si="12"/>
        <v>-0.77094782009318452</v>
      </c>
      <c r="AV24" s="20">
        <f t="shared" si="12"/>
        <v>-0.80511086373455409</v>
      </c>
      <c r="AW24" s="20">
        <f t="shared" si="12"/>
        <v>-0.82572918862387779</v>
      </c>
      <c r="AX24" s="20">
        <f t="shared" si="12"/>
        <v>-0.82363199544973131</v>
      </c>
      <c r="AY24" s="20">
        <f>AY8/$Z24-1</f>
        <v>-0.85381687058266476</v>
      </c>
    </row>
    <row r="25" spans="25:52" ht="15" thickTop="1">
      <c r="Y25" s="10" t="s">
        <v>8</v>
      </c>
      <c r="Z25" s="193">
        <f>AA9</f>
        <v>30812.405818412131</v>
      </c>
      <c r="AA25" s="21">
        <f>AA9/$Z25-1</f>
        <v>0</v>
      </c>
      <c r="AB25" s="21">
        <f t="shared" si="12"/>
        <v>-9.7697321836808237E-3</v>
      </c>
      <c r="AC25" s="21">
        <f t="shared" si="12"/>
        <v>-5.2999441669823177E-3</v>
      </c>
      <c r="AD25" s="21">
        <f t="shared" si="12"/>
        <v>-8.7891237750886697E-3</v>
      </c>
      <c r="AE25" s="21">
        <f t="shared" si="12"/>
        <v>3.3631701584621698E-2</v>
      </c>
      <c r="AF25" s="21">
        <f t="shared" si="12"/>
        <v>4.3420746536493526E-2</v>
      </c>
      <c r="AG25" s="21">
        <f t="shared" si="12"/>
        <v>7.9745783019931071E-2</v>
      </c>
      <c r="AH25" s="21">
        <f t="shared" si="12"/>
        <v>0.1056129814136042</v>
      </c>
      <c r="AI25" s="21">
        <f t="shared" si="12"/>
        <v>5.5066449823326646E-2</v>
      </c>
      <c r="AJ25" s="21">
        <f t="shared" si="12"/>
        <v>-0.14230892215853741</v>
      </c>
      <c r="AK25" s="21">
        <f t="shared" si="12"/>
        <v>-5.8846396824537406E-2</v>
      </c>
      <c r="AL25" s="21">
        <f t="shared" si="12"/>
        <v>-0.17302703956370191</v>
      </c>
      <c r="AM25" s="21">
        <f t="shared" si="12"/>
        <v>-0.18807337481532105</v>
      </c>
      <c r="AN25" s="21">
        <f t="shared" si="12"/>
        <v>-0.19310857415991534</v>
      </c>
      <c r="AO25" s="21">
        <f t="shared" si="12"/>
        <v>-0.19202751387279471</v>
      </c>
      <c r="AP25" s="21">
        <f t="shared" si="12"/>
        <v>-0.20432025157299072</v>
      </c>
      <c r="AQ25" s="21">
        <f t="shared" si="12"/>
        <v>-0.20352621391910952</v>
      </c>
      <c r="AR25" s="21">
        <f t="shared" si="12"/>
        <v>-0.22183373034425435</v>
      </c>
      <c r="AS25" s="21">
        <f t="shared" si="12"/>
        <v>-0.25046040742504605</v>
      </c>
      <c r="AT25" s="21">
        <f t="shared" si="12"/>
        <v>-0.26555117270621031</v>
      </c>
      <c r="AU25" s="21">
        <f t="shared" si="12"/>
        <v>-0.27586584120620938</v>
      </c>
      <c r="AV25" s="21">
        <f t="shared" si="12"/>
        <v>-0.29133136225886969</v>
      </c>
      <c r="AW25" s="21">
        <f t="shared" si="12"/>
        <v>-0.30463181829486763</v>
      </c>
      <c r="AX25" s="21">
        <f t="shared" si="12"/>
        <v>-0.30294622423340178</v>
      </c>
      <c r="AY25" s="21">
        <f>AY9/$Z25-1</f>
        <v>-0.32337870638425081</v>
      </c>
    </row>
    <row r="27" spans="25:52">
      <c r="Y27" s="667" t="s">
        <v>385</v>
      </c>
    </row>
    <row r="28" spans="25:52">
      <c r="Y28" s="13"/>
      <c r="Z28" s="367">
        <v>2005</v>
      </c>
      <c r="AA28" s="13">
        <v>1990</v>
      </c>
      <c r="AB28" s="13">
        <f t="shared" ref="AB28:AY28" si="14">AA28+1</f>
        <v>1991</v>
      </c>
      <c r="AC28" s="13">
        <f t="shared" si="14"/>
        <v>1992</v>
      </c>
      <c r="AD28" s="13">
        <f t="shared" si="14"/>
        <v>1993</v>
      </c>
      <c r="AE28" s="13">
        <f t="shared" si="14"/>
        <v>1994</v>
      </c>
      <c r="AF28" s="13">
        <f t="shared" si="14"/>
        <v>1995</v>
      </c>
      <c r="AG28" s="13">
        <f t="shared" si="14"/>
        <v>1996</v>
      </c>
      <c r="AH28" s="13">
        <f t="shared" si="14"/>
        <v>1997</v>
      </c>
      <c r="AI28" s="13">
        <f t="shared" si="14"/>
        <v>1998</v>
      </c>
      <c r="AJ28" s="13">
        <f t="shared" si="14"/>
        <v>1999</v>
      </c>
      <c r="AK28" s="13">
        <f t="shared" si="14"/>
        <v>2000</v>
      </c>
      <c r="AL28" s="13">
        <f t="shared" si="14"/>
        <v>2001</v>
      </c>
      <c r="AM28" s="13">
        <f t="shared" si="14"/>
        <v>2002</v>
      </c>
      <c r="AN28" s="13">
        <f t="shared" si="14"/>
        <v>2003</v>
      </c>
      <c r="AO28" s="13">
        <f t="shared" si="14"/>
        <v>2004</v>
      </c>
      <c r="AP28" s="13">
        <f t="shared" si="14"/>
        <v>2005</v>
      </c>
      <c r="AQ28" s="13">
        <f t="shared" si="14"/>
        <v>2006</v>
      </c>
      <c r="AR28" s="13">
        <f t="shared" si="14"/>
        <v>2007</v>
      </c>
      <c r="AS28" s="13">
        <f t="shared" si="14"/>
        <v>2008</v>
      </c>
      <c r="AT28" s="13">
        <f t="shared" si="14"/>
        <v>2009</v>
      </c>
      <c r="AU28" s="13">
        <f t="shared" si="14"/>
        <v>2010</v>
      </c>
      <c r="AV28" s="13">
        <f t="shared" si="14"/>
        <v>2011</v>
      </c>
      <c r="AW28" s="13">
        <f t="shared" si="14"/>
        <v>2012</v>
      </c>
      <c r="AX28" s="13">
        <f t="shared" si="14"/>
        <v>2013</v>
      </c>
      <c r="AY28" s="13">
        <f t="shared" si="14"/>
        <v>2014</v>
      </c>
    </row>
    <row r="29" spans="25:52">
      <c r="Y29" s="8" t="s">
        <v>5</v>
      </c>
      <c r="Z29" s="41">
        <f>AP5</f>
        <v>10385.218128267612</v>
      </c>
      <c r="AA29" s="649"/>
      <c r="AB29" s="649"/>
      <c r="AC29" s="649"/>
      <c r="AD29" s="649"/>
      <c r="AE29" s="649"/>
      <c r="AF29" s="649"/>
      <c r="AG29" s="649"/>
      <c r="AH29" s="649"/>
      <c r="AI29" s="649"/>
      <c r="AJ29" s="649"/>
      <c r="AK29" s="649"/>
      <c r="AL29" s="649"/>
      <c r="AM29" s="649"/>
      <c r="AN29" s="649"/>
      <c r="AO29" s="649"/>
      <c r="AP29" s="19">
        <f t="shared" ref="AP29:AZ33" si="15">AP5/$Z29-1</f>
        <v>0</v>
      </c>
      <c r="AQ29" s="19">
        <f t="shared" si="15"/>
        <v>1.0076546648903673E-2</v>
      </c>
      <c r="AR29" s="19">
        <f t="shared" si="15"/>
        <v>5.1613251764739188E-2</v>
      </c>
      <c r="AS29" s="19">
        <f t="shared" si="15"/>
        <v>-9.1565988558546252E-3</v>
      </c>
      <c r="AT29" s="19">
        <f t="shared" si="15"/>
        <v>-2.5191886622409454E-2</v>
      </c>
      <c r="AU29" s="19">
        <f t="shared" si="15"/>
        <v>5.7560619165899496E-3</v>
      </c>
      <c r="AV29" s="19">
        <f t="shared" si="15"/>
        <v>-4.0001873077399885E-4</v>
      </c>
      <c r="AW29" s="19">
        <f t="shared" si="15"/>
        <v>-7.6782186402207797E-3</v>
      </c>
      <c r="AX29" s="19">
        <f t="shared" si="15"/>
        <v>-7.5722716085055986E-3</v>
      </c>
      <c r="AY29" s="19">
        <f>AY5/$Z29-1</f>
        <v>-1.4418531201770945E-2</v>
      </c>
      <c r="AZ29" s="19">
        <f t="shared" si="15"/>
        <v>-1</v>
      </c>
    </row>
    <row r="30" spans="25:52">
      <c r="Y30" s="8" t="s">
        <v>496</v>
      </c>
      <c r="Z30" s="41">
        <f>AP6</f>
        <v>7239.2025415428343</v>
      </c>
      <c r="AA30" s="649"/>
      <c r="AB30" s="649"/>
      <c r="AC30" s="649"/>
      <c r="AD30" s="649"/>
      <c r="AE30" s="649"/>
      <c r="AF30" s="649"/>
      <c r="AG30" s="649"/>
      <c r="AH30" s="649"/>
      <c r="AI30" s="649"/>
      <c r="AJ30" s="649"/>
      <c r="AK30" s="649"/>
      <c r="AL30" s="649"/>
      <c r="AM30" s="649"/>
      <c r="AN30" s="649"/>
      <c r="AO30" s="649"/>
      <c r="AP30" s="19">
        <f>AP6/$Z30-1</f>
        <v>0</v>
      </c>
      <c r="AQ30" s="19">
        <f t="shared" si="15"/>
        <v>-3.0192564390601806E-2</v>
      </c>
      <c r="AR30" s="19">
        <f t="shared" si="15"/>
        <v>-3.3661998832673956E-2</v>
      </c>
      <c r="AS30" s="19">
        <f t="shared" si="15"/>
        <v>-7.5144244610577338E-2</v>
      </c>
      <c r="AT30" s="19">
        <f t="shared" si="15"/>
        <v>-0.11996338833893794</v>
      </c>
      <c r="AU30" s="19">
        <f t="shared" si="15"/>
        <v>-0.12346458736737576</v>
      </c>
      <c r="AV30" s="19">
        <f t="shared" si="15"/>
        <v>-0.13584869453831938</v>
      </c>
      <c r="AW30" s="19">
        <f t="shared" si="15"/>
        <v>-0.15151113013602291</v>
      </c>
      <c r="AX30" s="19">
        <f t="shared" si="15"/>
        <v>-0.14746422214039634</v>
      </c>
      <c r="AY30" s="19">
        <f>AY6/$Z30-1</f>
        <v>-0.16644490301963599</v>
      </c>
      <c r="AZ30" s="19">
        <f t="shared" si="15"/>
        <v>-1</v>
      </c>
    </row>
    <row r="31" spans="25:52">
      <c r="Y31" s="8" t="s">
        <v>6</v>
      </c>
      <c r="Z31" s="41">
        <f>AP7</f>
        <v>3798.9327335232124</v>
      </c>
      <c r="AA31" s="649"/>
      <c r="AB31" s="649"/>
      <c r="AC31" s="649"/>
      <c r="AD31" s="649"/>
      <c r="AE31" s="649"/>
      <c r="AF31" s="649"/>
      <c r="AG31" s="649"/>
      <c r="AH31" s="649"/>
      <c r="AI31" s="649"/>
      <c r="AJ31" s="649"/>
      <c r="AK31" s="649"/>
      <c r="AL31" s="649"/>
      <c r="AM31" s="649"/>
      <c r="AN31" s="649"/>
      <c r="AO31" s="649"/>
      <c r="AP31" s="19">
        <f t="shared" si="15"/>
        <v>0</v>
      </c>
      <c r="AQ31" s="19">
        <f t="shared" si="15"/>
        <v>-2.8189996621518443E-2</v>
      </c>
      <c r="AR31" s="19">
        <f t="shared" si="15"/>
        <v>-7.9619544410511778E-2</v>
      </c>
      <c r="AS31" s="19">
        <f t="shared" si="15"/>
        <v>-8.8595853068633712E-2</v>
      </c>
      <c r="AT31" s="19">
        <f t="shared" si="15"/>
        <v>-0.11594481514946409</v>
      </c>
      <c r="AU31" s="19">
        <f t="shared" si="15"/>
        <v>-0.14401113105925112</v>
      </c>
      <c r="AV31" s="19">
        <f t="shared" si="15"/>
        <v>-0.13989638266009896</v>
      </c>
      <c r="AW31" s="19">
        <f t="shared" si="15"/>
        <v>-0.14424198014094192</v>
      </c>
      <c r="AX31" s="19">
        <f t="shared" si="15"/>
        <v>-0.14404298399178572</v>
      </c>
      <c r="AY31" s="19">
        <f>AY7/$Z31-1</f>
        <v>-0.17613543078087213</v>
      </c>
      <c r="AZ31" s="19">
        <f t="shared" si="15"/>
        <v>-1</v>
      </c>
    </row>
    <row r="32" spans="25:52" ht="15" thickBot="1">
      <c r="Y32" s="9" t="s">
        <v>7</v>
      </c>
      <c r="Z32" s="660">
        <f>AP8</f>
        <v>3093.4539066914222</v>
      </c>
      <c r="AA32" s="664"/>
      <c r="AB32" s="664"/>
      <c r="AC32" s="664"/>
      <c r="AD32" s="664"/>
      <c r="AE32" s="664"/>
      <c r="AF32" s="664"/>
      <c r="AG32" s="664"/>
      <c r="AH32" s="664"/>
      <c r="AI32" s="664"/>
      <c r="AJ32" s="664"/>
      <c r="AK32" s="664"/>
      <c r="AL32" s="664"/>
      <c r="AM32" s="664"/>
      <c r="AN32" s="664"/>
      <c r="AO32" s="664"/>
      <c r="AP32" s="20">
        <f t="shared" si="15"/>
        <v>0</v>
      </c>
      <c r="AQ32" s="20">
        <f t="shared" si="15"/>
        <v>7.9355009868581128E-2</v>
      </c>
      <c r="AR32" s="20">
        <f t="shared" si="15"/>
        <v>-0.17116530197549906</v>
      </c>
      <c r="AS32" s="20">
        <f t="shared" si="15"/>
        <v>-0.14418893923013743</v>
      </c>
      <c r="AT32" s="20">
        <f t="shared" si="15"/>
        <v>-0.10219739591492394</v>
      </c>
      <c r="AU32" s="20">
        <f t="shared" si="15"/>
        <v>-0.2661736593668641</v>
      </c>
      <c r="AV32" s="20">
        <f t="shared" si="15"/>
        <v>-0.37562357296487248</v>
      </c>
      <c r="AW32" s="20">
        <f t="shared" si="15"/>
        <v>-0.44167956906878592</v>
      </c>
      <c r="AX32" s="20">
        <f t="shared" si="15"/>
        <v>-0.43496068259841592</v>
      </c>
      <c r="AY32" s="20">
        <f>AY8/$Z32-1</f>
        <v>-0.53166553155588936</v>
      </c>
      <c r="AZ32" s="19">
        <f t="shared" si="15"/>
        <v>-1</v>
      </c>
    </row>
    <row r="33" spans="25:52" ht="15" thickTop="1">
      <c r="Y33" s="10" t="s">
        <v>8</v>
      </c>
      <c r="Z33" s="193">
        <f>AP9</f>
        <v>24516.80731002508</v>
      </c>
      <c r="AA33" s="665"/>
      <c r="AB33" s="665"/>
      <c r="AC33" s="665"/>
      <c r="AD33" s="665"/>
      <c r="AE33" s="665"/>
      <c r="AF33" s="665"/>
      <c r="AG33" s="665"/>
      <c r="AH33" s="665"/>
      <c r="AI33" s="665"/>
      <c r="AJ33" s="665"/>
      <c r="AK33" s="665"/>
      <c r="AL33" s="665"/>
      <c r="AM33" s="665"/>
      <c r="AN33" s="665"/>
      <c r="AO33" s="665"/>
      <c r="AP33" s="21">
        <f t="shared" si="15"/>
        <v>0</v>
      </c>
      <c r="AQ33" s="21">
        <f t="shared" si="15"/>
        <v>9.9793623684774069E-4</v>
      </c>
      <c r="AR33" s="21">
        <f t="shared" si="15"/>
        <v>-2.2010713237186397E-2</v>
      </c>
      <c r="AS33" s="21">
        <f t="shared" si="15"/>
        <v>-5.7988350141210065E-2</v>
      </c>
      <c r="AT33" s="21">
        <f t="shared" si="15"/>
        <v>-7.6954228449659379E-2</v>
      </c>
      <c r="AU33" s="21">
        <f t="shared" si="15"/>
        <v>-8.9917570196625052E-2</v>
      </c>
      <c r="AV33" s="21">
        <f t="shared" si="15"/>
        <v>-0.10935443670382761</v>
      </c>
      <c r="AW33" s="21">
        <f t="shared" si="15"/>
        <v>-0.12607027754594002</v>
      </c>
      <c r="AX33" s="21">
        <f t="shared" si="15"/>
        <v>-0.12395184476592014</v>
      </c>
      <c r="AY33" s="21">
        <f>AY9/$Z33-1</f>
        <v>-0.14963112363564424</v>
      </c>
      <c r="AZ33" s="19">
        <f t="shared" si="15"/>
        <v>-1</v>
      </c>
    </row>
    <row r="35" spans="25:52">
      <c r="Y35" s="667" t="s">
        <v>387</v>
      </c>
    </row>
    <row r="36" spans="25:52">
      <c r="Y36" s="13"/>
      <c r="Z36" s="194"/>
      <c r="AA36" s="13">
        <v>1990</v>
      </c>
      <c r="AB36" s="13">
        <f t="shared" ref="AB36:AP36" si="16">AA36+1</f>
        <v>1991</v>
      </c>
      <c r="AC36" s="13">
        <f t="shared" si="16"/>
        <v>1992</v>
      </c>
      <c r="AD36" s="13">
        <f t="shared" si="16"/>
        <v>1993</v>
      </c>
      <c r="AE36" s="13">
        <f t="shared" si="16"/>
        <v>1994</v>
      </c>
      <c r="AF36" s="13">
        <f t="shared" si="16"/>
        <v>1995</v>
      </c>
      <c r="AG36" s="13">
        <f t="shared" si="16"/>
        <v>1996</v>
      </c>
      <c r="AH36" s="13">
        <f t="shared" si="16"/>
        <v>1997</v>
      </c>
      <c r="AI36" s="13">
        <f t="shared" si="16"/>
        <v>1998</v>
      </c>
      <c r="AJ36" s="13">
        <f t="shared" si="16"/>
        <v>1999</v>
      </c>
      <c r="AK36" s="13">
        <f t="shared" si="16"/>
        <v>2000</v>
      </c>
      <c r="AL36" s="13">
        <f t="shared" si="16"/>
        <v>2001</v>
      </c>
      <c r="AM36" s="13">
        <f t="shared" si="16"/>
        <v>2002</v>
      </c>
      <c r="AN36" s="13">
        <f t="shared" si="16"/>
        <v>2003</v>
      </c>
      <c r="AO36" s="13">
        <f t="shared" si="16"/>
        <v>2004</v>
      </c>
      <c r="AP36" s="13">
        <f t="shared" si="16"/>
        <v>2005</v>
      </c>
      <c r="AQ36" s="13">
        <f t="shared" ref="AQ36:AY36" si="17">AP36+1</f>
        <v>2006</v>
      </c>
      <c r="AR36" s="13">
        <f t="shared" si="17"/>
        <v>2007</v>
      </c>
      <c r="AS36" s="13">
        <f t="shared" si="17"/>
        <v>2008</v>
      </c>
      <c r="AT36" s="13">
        <f t="shared" si="17"/>
        <v>2009</v>
      </c>
      <c r="AU36" s="13">
        <f t="shared" si="17"/>
        <v>2010</v>
      </c>
      <c r="AV36" s="13">
        <f t="shared" si="17"/>
        <v>2011</v>
      </c>
      <c r="AW36" s="13">
        <f t="shared" si="17"/>
        <v>2012</v>
      </c>
      <c r="AX36" s="13">
        <f t="shared" si="17"/>
        <v>2013</v>
      </c>
      <c r="AY36" s="13">
        <f t="shared" si="17"/>
        <v>2014</v>
      </c>
    </row>
    <row r="37" spans="25:52">
      <c r="Y37" s="8" t="s">
        <v>5</v>
      </c>
      <c r="Z37" s="11"/>
      <c r="AA37" s="11"/>
      <c r="AB37" s="19">
        <f t="shared" ref="AB37:AY37" si="18">AB5/AA5-1</f>
        <v>-1.1097935357965882E-2</v>
      </c>
      <c r="AC37" s="19">
        <f t="shared" si="18"/>
        <v>-6.0650457856018525E-3</v>
      </c>
      <c r="AD37" s="19">
        <f t="shared" si="18"/>
        <v>1.7206421120352644E-4</v>
      </c>
      <c r="AE37" s="19">
        <f t="shared" si="18"/>
        <v>-1.7853991056619334E-2</v>
      </c>
      <c r="AF37" s="19">
        <f t="shared" si="18"/>
        <v>-3.3043317538285155E-2</v>
      </c>
      <c r="AG37" s="19">
        <f t="shared" si="18"/>
        <v>-1.6328942079069209E-2</v>
      </c>
      <c r="AH37" s="19">
        <f t="shared" si="18"/>
        <v>-1.0842145644043844E-2</v>
      </c>
      <c r="AI37" s="19">
        <f t="shared" si="18"/>
        <v>-9.6624356739972717E-3</v>
      </c>
      <c r="AJ37" s="19">
        <f t="shared" si="18"/>
        <v>-4.8867012687697775E-3</v>
      </c>
      <c r="AK37" s="19">
        <f t="shared" si="18"/>
        <v>7.9355916873489196E-3</v>
      </c>
      <c r="AL37" s="19">
        <f t="shared" si="18"/>
        <v>-1.2202563756813167E-2</v>
      </c>
      <c r="AM37" s="19">
        <f t="shared" si="18"/>
        <v>5.9007950908065432E-3</v>
      </c>
      <c r="AN37" s="19">
        <f t="shared" si="18"/>
        <v>3.8332864313801451E-3</v>
      </c>
      <c r="AO37" s="19">
        <f t="shared" si="18"/>
        <v>-6.4324101494465102E-3</v>
      </c>
      <c r="AP37" s="19">
        <f t="shared" si="18"/>
        <v>5.4519133295254374E-3</v>
      </c>
      <c r="AQ37" s="19">
        <f t="shared" si="18"/>
        <v>1.0076546648903673E-2</v>
      </c>
      <c r="AR37" s="19">
        <f t="shared" si="18"/>
        <v>4.1122333998982796E-2</v>
      </c>
      <c r="AS37" s="19">
        <f t="shared" si="18"/>
        <v>-5.7787262112391935E-2</v>
      </c>
      <c r="AT37" s="19">
        <f t="shared" si="18"/>
        <v>-1.6183473340023902E-2</v>
      </c>
      <c r="AU37" s="19">
        <f t="shared" si="18"/>
        <v>3.1747733850684412E-2</v>
      </c>
      <c r="AV37" s="19">
        <f t="shared" si="18"/>
        <v>-6.1208486634750647E-3</v>
      </c>
      <c r="AW37" s="19">
        <f t="shared" si="18"/>
        <v>-7.2811124908239711E-3</v>
      </c>
      <c r="AX37" s="19">
        <f t="shared" si="18"/>
        <v>1.0676681063070959E-4</v>
      </c>
      <c r="AY37" s="19">
        <f t="shared" si="18"/>
        <v>-6.8984968853718076E-3</v>
      </c>
    </row>
    <row r="38" spans="25:52">
      <c r="Y38" s="8" t="s">
        <v>496</v>
      </c>
      <c r="Z38" s="11"/>
      <c r="AA38" s="11"/>
      <c r="AB38" s="19">
        <f t="shared" ref="AB38:AY38" si="19">AB6/AA6-1</f>
        <v>3.7057752426496116E-2</v>
      </c>
      <c r="AC38" s="19">
        <f t="shared" si="19"/>
        <v>1.7919160489957564E-2</v>
      </c>
      <c r="AD38" s="19">
        <f t="shared" si="19"/>
        <v>1.9891252148078742E-2</v>
      </c>
      <c r="AE38" s="19">
        <f t="shared" si="19"/>
        <v>4.1683527492791139E-2</v>
      </c>
      <c r="AF38" s="19">
        <f t="shared" si="19"/>
        <v>8.4792681674940695E-2</v>
      </c>
      <c r="AG38" s="19">
        <f t="shared" si="19"/>
        <v>2.1910044485853986E-2</v>
      </c>
      <c r="AH38" s="19">
        <f t="shared" si="19"/>
        <v>2.6805314852260675E-2</v>
      </c>
      <c r="AI38" s="19">
        <f t="shared" si="19"/>
        <v>-2.1725902308383338E-2</v>
      </c>
      <c r="AJ38" s="19">
        <f t="shared" si="19"/>
        <v>1.6893915256153358E-2</v>
      </c>
      <c r="AK38" s="19">
        <f t="shared" si="19"/>
        <v>1.2084843242972099E-3</v>
      </c>
      <c r="AL38" s="19">
        <f t="shared" si="19"/>
        <v>-3.3570343116684498E-4</v>
      </c>
      <c r="AM38" s="19">
        <f t="shared" si="19"/>
        <v>-1.9272761387311044E-2</v>
      </c>
      <c r="AN38" s="19">
        <f t="shared" si="19"/>
        <v>-3.4387747517409917E-2</v>
      </c>
      <c r="AO38" s="19">
        <f t="shared" si="19"/>
        <v>-2.9725305362524934E-2</v>
      </c>
      <c r="AP38" s="19">
        <f t="shared" si="19"/>
        <v>-3.4315823082997632E-5</v>
      </c>
      <c r="AQ38" s="19">
        <f t="shared" si="19"/>
        <v>-3.0192564390601806E-2</v>
      </c>
      <c r="AR38" s="19">
        <f t="shared" si="19"/>
        <v>-3.577446732909384E-3</v>
      </c>
      <c r="AS38" s="19">
        <f t="shared" si="19"/>
        <v>-4.2927263263778603E-2</v>
      </c>
      <c r="AT38" s="19">
        <f t="shared" si="19"/>
        <v>-4.8460685320046437E-2</v>
      </c>
      <c r="AU38" s="19">
        <f t="shared" si="19"/>
        <v>-3.9784697386956447E-3</v>
      </c>
      <c r="AV38" s="19">
        <f t="shared" si="19"/>
        <v>-1.4128473296644906E-2</v>
      </c>
      <c r="AW38" s="19">
        <f t="shared" si="19"/>
        <v>-1.812464495362387E-2</v>
      </c>
      <c r="AX38" s="19">
        <f t="shared" si="19"/>
        <v>4.7695475325155723E-3</v>
      </c>
      <c r="AY38" s="19">
        <f t="shared" si="19"/>
        <v>-2.2263793933543718E-2</v>
      </c>
    </row>
    <row r="39" spans="25:52">
      <c r="Y39" s="8" t="s">
        <v>6</v>
      </c>
      <c r="Z39" s="11"/>
      <c r="AA39" s="11"/>
      <c r="AB39" s="19">
        <f t="shared" ref="AB39:AY39" si="20">AB7/AA7-1</f>
        <v>2.3783026608027891E-2</v>
      </c>
      <c r="AC39" s="19">
        <f t="shared" si="20"/>
        <v>3.9064140150464555E-2</v>
      </c>
      <c r="AD39" s="19">
        <f t="shared" si="20"/>
        <v>8.378993169132487E-3</v>
      </c>
      <c r="AE39" s="19">
        <f t="shared" si="20"/>
        <v>4.5578104054369462E-2</v>
      </c>
      <c r="AF39" s="19">
        <f t="shared" si="20"/>
        <v>4.9562451292066712E-2</v>
      </c>
      <c r="AG39" s="19">
        <f t="shared" si="20"/>
        <v>3.4175267431526768E-2</v>
      </c>
      <c r="AH39" s="19">
        <f t="shared" si="20"/>
        <v>2.6505783861137999E-2</v>
      </c>
      <c r="AI39" s="19">
        <f t="shared" si="20"/>
        <v>2.2082330754693569E-3</v>
      </c>
      <c r="AJ39" s="19">
        <f t="shared" si="20"/>
        <v>1.2157662533341052E-2</v>
      </c>
      <c r="AK39" s="19">
        <f t="shared" si="20"/>
        <v>-5.2691567421719876E-3</v>
      </c>
      <c r="AL39" s="19">
        <f t="shared" si="20"/>
        <v>-6.7291022844420123E-3</v>
      </c>
      <c r="AM39" s="19">
        <f t="shared" si="20"/>
        <v>-5.990933360744144E-2</v>
      </c>
      <c r="AN39" s="19">
        <f t="shared" si="20"/>
        <v>6.8619400085498938E-3</v>
      </c>
      <c r="AO39" s="19">
        <f t="shared" si="20"/>
        <v>-2.8398085896769176E-3</v>
      </c>
      <c r="AP39" s="19">
        <f t="shared" si="20"/>
        <v>1.9290326912491773E-2</v>
      </c>
      <c r="AQ39" s="19">
        <f t="shared" si="20"/>
        <v>-2.8189996621518443E-2</v>
      </c>
      <c r="AR39" s="19">
        <f t="shared" si="20"/>
        <v>-5.2921401930623557E-2</v>
      </c>
      <c r="AS39" s="19">
        <f t="shared" si="20"/>
        <v>-9.7528240670569089E-3</v>
      </c>
      <c r="AT39" s="19">
        <f t="shared" si="20"/>
        <v>-3.0007502349986503E-2</v>
      </c>
      <c r="AU39" s="19">
        <f t="shared" si="20"/>
        <v>-3.1747244279249465E-2</v>
      </c>
      <c r="AV39" s="19">
        <f t="shared" si="20"/>
        <v>4.8070115727603113E-3</v>
      </c>
      <c r="AW39" s="19">
        <f t="shared" si="20"/>
        <v>-5.0524115853423091E-3</v>
      </c>
      <c r="AX39" s="19">
        <f t="shared" si="20"/>
        <v>2.3253787231691803E-4</v>
      </c>
      <c r="AY39" s="19">
        <f t="shared" si="20"/>
        <v>-3.7493058867314022E-2</v>
      </c>
    </row>
    <row r="40" spans="25:52">
      <c r="Y40" s="8" t="s">
        <v>7</v>
      </c>
      <c r="Z40" s="11"/>
      <c r="AA40" s="11"/>
      <c r="AB40" s="19">
        <f t="shared" ref="AB40:AY40" si="21">AB8/AA8-1</f>
        <v>-4.8183382339202385E-2</v>
      </c>
      <c r="AC40" s="19">
        <f t="shared" si="21"/>
        <v>-3.6334855814226241E-3</v>
      </c>
      <c r="AD40" s="19">
        <f t="shared" si="21"/>
        <v>-2.8484594007519681E-2</v>
      </c>
      <c r="AE40" s="19">
        <f t="shared" si="21"/>
        <v>0.11800273752218593</v>
      </c>
      <c r="AF40" s="19">
        <f t="shared" si="21"/>
        <v>-9.2653068250858617E-3</v>
      </c>
      <c r="AG40" s="19">
        <f t="shared" si="21"/>
        <v>9.9197189414726106E-2</v>
      </c>
      <c r="AH40" s="19">
        <f t="shared" si="21"/>
        <v>5.4305549884818394E-2</v>
      </c>
      <c r="AI40" s="19">
        <f t="shared" si="21"/>
        <v>-0.11030208511895345</v>
      </c>
      <c r="AJ40" s="19">
        <f t="shared" si="21"/>
        <v>-0.59546347464180549</v>
      </c>
      <c r="AK40" s="19">
        <f t="shared" si="21"/>
        <v>0.59289223910049871</v>
      </c>
      <c r="AL40" s="19">
        <f t="shared" si="21"/>
        <v>-0.50025631650692182</v>
      </c>
      <c r="AM40" s="19">
        <f t="shared" si="21"/>
        <v>-4.0483974728554917E-2</v>
      </c>
      <c r="AN40" s="19">
        <f t="shared" si="21"/>
        <v>1.4088263000453294E-2</v>
      </c>
      <c r="AO40" s="19">
        <f t="shared" si="21"/>
        <v>0.10178164704729475</v>
      </c>
      <c r="AP40" s="19">
        <f t="shared" si="21"/>
        <v>-0.14075077450436213</v>
      </c>
      <c r="AQ40" s="19">
        <f t="shared" si="21"/>
        <v>7.9355009868581128E-2</v>
      </c>
      <c r="AR40" s="19">
        <f t="shared" si="21"/>
        <v>-0.23210186597881521</v>
      </c>
      <c r="AS40" s="19">
        <f t="shared" si="21"/>
        <v>3.2547337617089278E-2</v>
      </c>
      <c r="AT40" s="19">
        <f t="shared" si="21"/>
        <v>4.9066371352386007E-2</v>
      </c>
      <c r="AU40" s="19">
        <f t="shared" si="21"/>
        <v>-0.18264177749745292</v>
      </c>
      <c r="AV40" s="19">
        <f t="shared" si="21"/>
        <v>-0.1491496114783456</v>
      </c>
      <c r="AW40" s="19">
        <f t="shared" si="21"/>
        <v>-0.10579514735619111</v>
      </c>
      <c r="AX40" s="19">
        <f t="shared" si="21"/>
        <v>1.2034104607570484E-2</v>
      </c>
      <c r="AY40" s="19">
        <f t="shared" si="21"/>
        <v>-0.171147114863059</v>
      </c>
    </row>
    <row r="41" spans="25:52">
      <c r="Y41" s="10" t="s">
        <v>8</v>
      </c>
      <c r="Z41" s="24"/>
      <c r="AA41" s="24"/>
      <c r="AB41" s="21">
        <f t="shared" ref="AB41:AY41" si="22">AB9/AA9-1</f>
        <v>-9.7697321836808237E-3</v>
      </c>
      <c r="AC41" s="21">
        <f t="shared" si="22"/>
        <v>4.5138874885690683E-3</v>
      </c>
      <c r="AD41" s="21">
        <f t="shared" si="22"/>
        <v>-3.5077705964179362E-3</v>
      </c>
      <c r="AE41" s="21">
        <f t="shared" si="22"/>
        <v>4.2796973254846327E-2</v>
      </c>
      <c r="AF41" s="21">
        <f t="shared" si="22"/>
        <v>9.4705347532051398E-3</v>
      </c>
      <c r="AG41" s="21">
        <f t="shared" si="22"/>
        <v>3.4813412138884559E-2</v>
      </c>
      <c r="AH41" s="21">
        <f t="shared" si="22"/>
        <v>2.3956748709242914E-2</v>
      </c>
      <c r="AI41" s="21">
        <f t="shared" si="22"/>
        <v>-4.5718106100427813E-2</v>
      </c>
      <c r="AJ41" s="21">
        <f t="shared" si="22"/>
        <v>-0.18707387768316874</v>
      </c>
      <c r="AK41" s="21">
        <f t="shared" si="22"/>
        <v>9.7310707188477341E-2</v>
      </c>
      <c r="AL41" s="21">
        <f t="shared" si="22"/>
        <v>-0.12131988057413556</v>
      </c>
      <c r="AM41" s="21">
        <f t="shared" si="22"/>
        <v>-1.8194470643491112E-2</v>
      </c>
      <c r="AN41" s="21">
        <f t="shared" si="22"/>
        <v>-6.2015448051713218E-3</v>
      </c>
      <c r="AO41" s="21">
        <f t="shared" si="22"/>
        <v>1.3397840806093075E-3</v>
      </c>
      <c r="AP41" s="21">
        <f t="shared" si="22"/>
        <v>-1.5214302357148268E-2</v>
      </c>
      <c r="AQ41" s="21">
        <f t="shared" si="22"/>
        <v>9.9793623684774069E-4</v>
      </c>
      <c r="AR41" s="21">
        <f t="shared" si="22"/>
        <v>-2.2985711199898118E-2</v>
      </c>
      <c r="AS41" s="21">
        <f t="shared" si="22"/>
        <v>-3.6787352776747828E-2</v>
      </c>
      <c r="AT41" s="21">
        <f t="shared" si="22"/>
        <v>-2.0133379784944672E-2</v>
      </c>
      <c r="AU41" s="21">
        <f t="shared" si="22"/>
        <v>-1.4044094178767064E-2</v>
      </c>
      <c r="AV41" s="21">
        <f t="shared" si="22"/>
        <v>-2.1357259376386217E-2</v>
      </c>
      <c r="AW41" s="21">
        <f t="shared" si="22"/>
        <v>-1.8768230069264757E-2</v>
      </c>
      <c r="AX41" s="21">
        <f t="shared" si="22"/>
        <v>2.4240310468801596E-3</v>
      </c>
      <c r="AY41" s="21">
        <f t="shared" si="22"/>
        <v>-2.9312633918922693E-2</v>
      </c>
    </row>
  </sheetData>
  <phoneticPr fontId="9"/>
  <pageMargins left="0.78740157480314965" right="0.78740157480314965" top="0.98425196850393704" bottom="0.98425196850393704" header="0.51181102362204722" footer="0.51181102362204722"/>
  <pageSetup paperSize="9" scale="3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31"/>
  <sheetViews>
    <sheetView zoomScale="85" zoomScaleNormal="85" workbookViewId="0">
      <pane xSplit="25" ySplit="4" topLeftCell="Z5" activePane="bottomRight" state="frozen"/>
      <selection pane="topRight" activeCell="Z1" sqref="Z1"/>
      <selection pane="bottomLeft" activeCell="A5" sqref="A5"/>
      <selection pane="bottomRight" activeCell="Y14" sqref="Y14"/>
    </sheetView>
  </sheetViews>
  <sheetFormatPr defaultRowHeight="14.25"/>
  <cols>
    <col min="1" max="1" width="1.625" style="1" customWidth="1"/>
    <col min="2" max="23" width="1.625" style="1" hidden="1" customWidth="1"/>
    <col min="24" max="24" width="1.625" style="1" customWidth="1"/>
    <col min="25" max="25" width="30.125" style="1" customWidth="1"/>
    <col min="26" max="26" width="10.625" style="1" customWidth="1"/>
    <col min="27" max="27" width="8.875" style="1" customWidth="1"/>
    <col min="28" max="50" width="8.75" style="1" bestFit="1" customWidth="1"/>
    <col min="51" max="51" width="7.625" style="1" customWidth="1"/>
    <col min="52" max="57" width="7.625" style="1" hidden="1" customWidth="1"/>
    <col min="58" max="58" width="26.125" style="1" customWidth="1"/>
    <col min="59" max="59" width="5.625" style="1" customWidth="1"/>
    <col min="60" max="61" width="9" style="1"/>
    <col min="62" max="62" width="9.25" style="1" bestFit="1" customWidth="1"/>
    <col min="63" max="16384" width="9" style="1"/>
  </cols>
  <sheetData>
    <row r="1" spans="1:62" ht="23.25">
      <c r="A1" s="358" t="s">
        <v>265</v>
      </c>
      <c r="Z1" s="155"/>
      <c r="AA1" s="155"/>
    </row>
    <row r="2" spans="1:62" ht="15" customHeight="1">
      <c r="A2" s="358"/>
      <c r="Z2" s="155"/>
      <c r="AA2" s="155"/>
    </row>
    <row r="3" spans="1:62" ht="19.5" thickBot="1">
      <c r="X3" s="395" t="s">
        <v>277</v>
      </c>
    </row>
    <row r="4" spans="1:62" ht="15" thickBot="1">
      <c r="X4" s="400" t="s">
        <v>75</v>
      </c>
      <c r="Y4" s="26"/>
      <c r="Z4" s="402"/>
      <c r="AA4" s="27">
        <v>1990</v>
      </c>
      <c r="AB4" s="27">
        <f t="shared" ref="AB4:BE4" si="0">AA4+1</f>
        <v>1991</v>
      </c>
      <c r="AC4" s="27">
        <f t="shared" si="0"/>
        <v>1992</v>
      </c>
      <c r="AD4" s="27">
        <f t="shared" si="0"/>
        <v>1993</v>
      </c>
      <c r="AE4" s="27">
        <f t="shared" si="0"/>
        <v>1994</v>
      </c>
      <c r="AF4" s="27">
        <f t="shared" si="0"/>
        <v>1995</v>
      </c>
      <c r="AG4" s="27">
        <f t="shared" si="0"/>
        <v>1996</v>
      </c>
      <c r="AH4" s="27">
        <f t="shared" si="0"/>
        <v>1997</v>
      </c>
      <c r="AI4" s="27">
        <f t="shared" si="0"/>
        <v>1998</v>
      </c>
      <c r="AJ4" s="27">
        <f t="shared" si="0"/>
        <v>1999</v>
      </c>
      <c r="AK4" s="27">
        <f t="shared" si="0"/>
        <v>2000</v>
      </c>
      <c r="AL4" s="161">
        <f t="shared" si="0"/>
        <v>2001</v>
      </c>
      <c r="AM4" s="161">
        <f t="shared" si="0"/>
        <v>2002</v>
      </c>
      <c r="AN4" s="161">
        <f t="shared" si="0"/>
        <v>2003</v>
      </c>
      <c r="AO4" s="27">
        <f t="shared" si="0"/>
        <v>2004</v>
      </c>
      <c r="AP4" s="27">
        <f t="shared" si="0"/>
        <v>2005</v>
      </c>
      <c r="AQ4" s="27">
        <f t="shared" si="0"/>
        <v>2006</v>
      </c>
      <c r="AR4" s="27">
        <f t="shared" si="0"/>
        <v>2007</v>
      </c>
      <c r="AS4" s="27">
        <f t="shared" si="0"/>
        <v>2008</v>
      </c>
      <c r="AT4" s="27">
        <f t="shared" si="0"/>
        <v>2009</v>
      </c>
      <c r="AU4" s="27">
        <f t="shared" si="0"/>
        <v>2010</v>
      </c>
      <c r="AV4" s="27">
        <f t="shared" si="0"/>
        <v>2011</v>
      </c>
      <c r="AW4" s="27">
        <f t="shared" si="0"/>
        <v>2012</v>
      </c>
      <c r="AX4" s="27">
        <f t="shared" si="0"/>
        <v>2013</v>
      </c>
      <c r="AY4" s="27">
        <f t="shared" si="0"/>
        <v>2014</v>
      </c>
      <c r="AZ4" s="27">
        <f t="shared" si="0"/>
        <v>2015</v>
      </c>
      <c r="BA4" s="27">
        <f t="shared" si="0"/>
        <v>2016</v>
      </c>
      <c r="BB4" s="27">
        <f t="shared" si="0"/>
        <v>2017</v>
      </c>
      <c r="BC4" s="27">
        <f t="shared" si="0"/>
        <v>2018</v>
      </c>
      <c r="BD4" s="27">
        <f t="shared" si="0"/>
        <v>2019</v>
      </c>
      <c r="BE4" s="27">
        <f t="shared" si="0"/>
        <v>2020</v>
      </c>
      <c r="BF4" s="27" t="s">
        <v>136</v>
      </c>
      <c r="BG4" s="28" t="s">
        <v>11</v>
      </c>
    </row>
    <row r="5" spans="1:62" ht="15" customHeight="1">
      <c r="X5" s="109" t="s">
        <v>14</v>
      </c>
      <c r="Y5" s="110"/>
      <c r="Z5" s="111"/>
      <c r="AA5" s="111">
        <f>SUM(AA6:AA10)</f>
        <v>6198.4626603772622</v>
      </c>
      <c r="AB5" s="111">
        <f t="shared" ref="AB5:AX5" si="1">SUM(AB6:AB10)</f>
        <v>6428.1192065485857</v>
      </c>
      <c r="AC5" s="111">
        <f t="shared" si="1"/>
        <v>6543.2992642005993</v>
      </c>
      <c r="AD5" s="111">
        <f t="shared" si="1"/>
        <v>6673.4674040145119</v>
      </c>
      <c r="AE5" s="111">
        <f t="shared" si="1"/>
        <v>6951.6533320180488</v>
      </c>
      <c r="AF5" s="111">
        <f t="shared" si="1"/>
        <v>7541.1161247997907</v>
      </c>
      <c r="AG5" s="111">
        <f t="shared" si="1"/>
        <v>7706.3500593009012</v>
      </c>
      <c r="AH5" s="111">
        <f t="shared" si="1"/>
        <v>7912.9288194254732</v>
      </c>
      <c r="AI5" s="111">
        <f t="shared" si="1"/>
        <v>7741.025117511911</v>
      </c>
      <c r="AJ5" s="111">
        <f t="shared" si="1"/>
        <v>7871.8166764629859</v>
      </c>
      <c r="AK5" s="111">
        <f t="shared" si="1"/>
        <v>7881.3351076586632</v>
      </c>
      <c r="AL5" s="111">
        <f t="shared" si="1"/>
        <v>7878.69954365985</v>
      </c>
      <c r="AM5" s="111">
        <f t="shared" si="1"/>
        <v>7726.8569564520803</v>
      </c>
      <c r="AN5" s="111">
        <f t="shared" si="1"/>
        <v>7461.1343123935349</v>
      </c>
      <c r="AO5" s="111">
        <f t="shared" si="1"/>
        <v>7239.3449388392855</v>
      </c>
      <c r="AP5" s="111">
        <f t="shared" si="1"/>
        <v>7239.0887007801985</v>
      </c>
      <c r="AQ5" s="111">
        <f t="shared" si="1"/>
        <v>7020.5228535351616</v>
      </c>
      <c r="AR5" s="111">
        <f t="shared" si="1"/>
        <v>6995.4015437321332</v>
      </c>
      <c r="AS5" s="111">
        <f t="shared" si="1"/>
        <v>6695.1022998771941</v>
      </c>
      <c r="AT5" s="111">
        <f t="shared" si="1"/>
        <v>6370.6554446776281</v>
      </c>
      <c r="AU5" s="111">
        <f t="shared" si="1"/>
        <v>6345.3157502037502</v>
      </c>
      <c r="AV5" s="111">
        <f t="shared" si="1"/>
        <v>6255.6664504451001</v>
      </c>
      <c r="AW5" s="111">
        <f t="shared" si="1"/>
        <v>6142.2855487742818</v>
      </c>
      <c r="AX5" s="111">
        <f t="shared" si="1"/>
        <v>6171.5883033389118</v>
      </c>
      <c r="AY5" s="111">
        <f>SUM(AY6:AY10)</f>
        <v>6034.1865862050745</v>
      </c>
      <c r="AZ5" s="111"/>
      <c r="BA5" s="111"/>
      <c r="BB5" s="111"/>
      <c r="BC5" s="111"/>
      <c r="BD5" s="111"/>
      <c r="BE5" s="111"/>
      <c r="BF5" s="111"/>
      <c r="BG5" s="113"/>
      <c r="BI5" s="32"/>
      <c r="BJ5" s="32"/>
    </row>
    <row r="6" spans="1:62" ht="15" customHeight="1">
      <c r="X6" s="114"/>
      <c r="Y6" s="115" t="s">
        <v>1</v>
      </c>
      <c r="Z6" s="116"/>
      <c r="AA6" s="116">
        <v>836.48201277591477</v>
      </c>
      <c r="AB6" s="116">
        <v>860.81082166273848</v>
      </c>
      <c r="AC6" s="116">
        <v>856.04344735344807</v>
      </c>
      <c r="AD6" s="116">
        <v>892.14097607155134</v>
      </c>
      <c r="AE6" s="116">
        <v>967.26171300191413</v>
      </c>
      <c r="AF6" s="116">
        <v>1335.6974965945042</v>
      </c>
      <c r="AG6" s="116">
        <v>1378.2128486487029</v>
      </c>
      <c r="AH6" s="116">
        <v>1434.7737612612887</v>
      </c>
      <c r="AI6" s="116">
        <v>1439.2560141409367</v>
      </c>
      <c r="AJ6" s="116">
        <v>1532.205198291811</v>
      </c>
      <c r="AK6" s="116">
        <v>1585.596357732823</v>
      </c>
      <c r="AL6" s="116">
        <v>1758.3969223353472</v>
      </c>
      <c r="AM6" s="116">
        <v>1816.1810165792674</v>
      </c>
      <c r="AN6" s="116">
        <v>1848.916627743647</v>
      </c>
      <c r="AO6" s="116">
        <v>1861.2761667201166</v>
      </c>
      <c r="AP6" s="116">
        <v>2090.7191087132801</v>
      </c>
      <c r="AQ6" s="116">
        <v>2080.6229660484009</v>
      </c>
      <c r="AR6" s="116">
        <v>2164.1483055666422</v>
      </c>
      <c r="AS6" s="116">
        <v>2118.0826897338211</v>
      </c>
      <c r="AT6" s="116">
        <v>2060.8303659304529</v>
      </c>
      <c r="AU6" s="116">
        <v>2083.6333994006736</v>
      </c>
      <c r="AV6" s="116">
        <v>2275.5235460010349</v>
      </c>
      <c r="AW6" s="116">
        <v>2272.3489394216003</v>
      </c>
      <c r="AX6" s="116">
        <v>2333.7520534517553</v>
      </c>
      <c r="AY6" s="116">
        <v>2273.8484665371388</v>
      </c>
      <c r="AZ6" s="116"/>
      <c r="BA6" s="116"/>
      <c r="BB6" s="116"/>
      <c r="BC6" s="116"/>
      <c r="BD6" s="116"/>
      <c r="BE6" s="116"/>
      <c r="BF6" s="116"/>
      <c r="BG6" s="118"/>
      <c r="BI6" s="32"/>
      <c r="BJ6" s="32"/>
    </row>
    <row r="7" spans="1:62" ht="15" customHeight="1">
      <c r="X7" s="114"/>
      <c r="Y7" s="119" t="s">
        <v>2</v>
      </c>
      <c r="Z7" s="120"/>
      <c r="AA7" s="120">
        <v>1373.5507425330215</v>
      </c>
      <c r="AB7" s="120">
        <v>1442.1097911568115</v>
      </c>
      <c r="AC7" s="120">
        <v>1482.1252975901828</v>
      </c>
      <c r="AD7" s="120">
        <v>1579.0426811027285</v>
      </c>
      <c r="AE7" s="120">
        <v>1709.2529183482063</v>
      </c>
      <c r="AF7" s="120">
        <v>1796.8894606158933</v>
      </c>
      <c r="AG7" s="120">
        <v>1864.1471502452141</v>
      </c>
      <c r="AH7" s="120">
        <v>1965.1954727225482</v>
      </c>
      <c r="AI7" s="120">
        <v>1871.0699797399598</v>
      </c>
      <c r="AJ7" s="120">
        <v>1912.6554648338224</v>
      </c>
      <c r="AK7" s="120">
        <v>1967.1357317578795</v>
      </c>
      <c r="AL7" s="120">
        <v>1961.3254096275396</v>
      </c>
      <c r="AM7" s="120">
        <v>1995.0575250912273</v>
      </c>
      <c r="AN7" s="120">
        <v>1972.3052327510047</v>
      </c>
      <c r="AO7" s="120">
        <v>1993.5750551222616</v>
      </c>
      <c r="AP7" s="120">
        <v>1977.6561659306146</v>
      </c>
      <c r="AQ7" s="120">
        <v>1959.8147732426751</v>
      </c>
      <c r="AR7" s="120">
        <v>2001.8187247357487</v>
      </c>
      <c r="AS7" s="120">
        <v>1923.958529370256</v>
      </c>
      <c r="AT7" s="120">
        <v>1799.4882054198113</v>
      </c>
      <c r="AU7" s="120">
        <v>1820.9360122888004</v>
      </c>
      <c r="AV7" s="120">
        <v>1764.6541707694805</v>
      </c>
      <c r="AW7" s="120">
        <v>1786.9872224633075</v>
      </c>
      <c r="AX7" s="120">
        <v>1824.1409868000962</v>
      </c>
      <c r="AY7" s="120">
        <v>1764.569287098587</v>
      </c>
      <c r="AZ7" s="120"/>
      <c r="BA7" s="120"/>
      <c r="BB7" s="120"/>
      <c r="BC7" s="120"/>
      <c r="BD7" s="120"/>
      <c r="BE7" s="120"/>
      <c r="BF7" s="120"/>
      <c r="BG7" s="122"/>
      <c r="BI7" s="32"/>
      <c r="BJ7" s="32"/>
    </row>
    <row r="8" spans="1:62" ht="15" customHeight="1">
      <c r="X8" s="114"/>
      <c r="Y8" s="119" t="s">
        <v>3</v>
      </c>
      <c r="Z8" s="120"/>
      <c r="AA8" s="120">
        <v>3739.2705547523165</v>
      </c>
      <c r="AB8" s="120">
        <v>3881.1106572434542</v>
      </c>
      <c r="AC8" s="120">
        <v>3953.7536033218471</v>
      </c>
      <c r="AD8" s="120">
        <v>3922.1831151754518</v>
      </c>
      <c r="AE8" s="120">
        <v>3992.0799421762358</v>
      </c>
      <c r="AF8" s="120">
        <v>4104.3112889480362</v>
      </c>
      <c r="AG8" s="120">
        <v>4178.1190177509407</v>
      </c>
      <c r="AH8" s="120">
        <v>4219.9283468897393</v>
      </c>
      <c r="AI8" s="120">
        <v>4120.9770174104733</v>
      </c>
      <c r="AJ8" s="120">
        <v>4099.7899163686361</v>
      </c>
      <c r="AK8" s="120">
        <v>3997.3842691902273</v>
      </c>
      <c r="AL8" s="120">
        <v>3832.2643213341512</v>
      </c>
      <c r="AM8" s="120">
        <v>3585.139315187706</v>
      </c>
      <c r="AN8" s="120">
        <v>3324.8146918590651</v>
      </c>
      <c r="AO8" s="120">
        <v>3047.4273533528217</v>
      </c>
      <c r="AP8" s="120">
        <v>2817.0197802697071</v>
      </c>
      <c r="AQ8" s="120">
        <v>2637.5790182884912</v>
      </c>
      <c r="AR8" s="120">
        <v>2501.3241759795537</v>
      </c>
      <c r="AS8" s="120">
        <v>2350.9799504431103</v>
      </c>
      <c r="AT8" s="120">
        <v>2189.3946717900121</v>
      </c>
      <c r="AU8" s="120">
        <v>2054.6735711578945</v>
      </c>
      <c r="AV8" s="120">
        <v>1938.5913177393381</v>
      </c>
      <c r="AW8" s="120">
        <v>1829.3697173276896</v>
      </c>
      <c r="AX8" s="120">
        <v>1747.126770171036</v>
      </c>
      <c r="AY8" s="120">
        <v>1706.9986923415449</v>
      </c>
      <c r="AZ8" s="120"/>
      <c r="BA8" s="120"/>
      <c r="BB8" s="120"/>
      <c r="BC8" s="120"/>
      <c r="BD8" s="120"/>
      <c r="BE8" s="120"/>
      <c r="BF8" s="120"/>
      <c r="BG8" s="122"/>
      <c r="BI8" s="32"/>
      <c r="BJ8" s="32"/>
    </row>
    <row r="9" spans="1:62" ht="15" customHeight="1">
      <c r="X9" s="114"/>
      <c r="Y9" s="119" t="s">
        <v>492</v>
      </c>
      <c r="Z9" s="184"/>
      <c r="AA9" s="184">
        <v>249.15935031600947</v>
      </c>
      <c r="AB9" s="184">
        <v>244.08793648558165</v>
      </c>
      <c r="AC9" s="184">
        <v>251.37691593512167</v>
      </c>
      <c r="AD9" s="184">
        <v>280.10063166478074</v>
      </c>
      <c r="AE9" s="184">
        <v>283.05875849169291</v>
      </c>
      <c r="AF9" s="184">
        <v>304.21787864135655</v>
      </c>
      <c r="AG9" s="184">
        <v>285.87104265604347</v>
      </c>
      <c r="AH9" s="184">
        <v>293.03123855189767</v>
      </c>
      <c r="AI9" s="184">
        <v>309.72210622054195</v>
      </c>
      <c r="AJ9" s="184">
        <v>327.16609696871649</v>
      </c>
      <c r="AK9" s="184">
        <v>331.21874897773324</v>
      </c>
      <c r="AL9" s="184">
        <v>326.71289036281229</v>
      </c>
      <c r="AM9" s="184">
        <v>330.47909959388016</v>
      </c>
      <c r="AN9" s="184">
        <v>315.09776003981847</v>
      </c>
      <c r="AO9" s="184">
        <v>337.06636364408621</v>
      </c>
      <c r="AP9" s="184">
        <v>353.69364586659589</v>
      </c>
      <c r="AQ9" s="184">
        <v>342.50609595559411</v>
      </c>
      <c r="AR9" s="184">
        <v>328.11033745018864</v>
      </c>
      <c r="AS9" s="184">
        <v>302.08113033000666</v>
      </c>
      <c r="AT9" s="184">
        <v>320.9422015373508</v>
      </c>
      <c r="AU9" s="184">
        <v>386.07276735638141</v>
      </c>
      <c r="AV9" s="184">
        <v>276.89741593524667</v>
      </c>
      <c r="AW9" s="184">
        <v>253.57966956168465</v>
      </c>
      <c r="AX9" s="184">
        <v>266.56849291602458</v>
      </c>
      <c r="AY9" s="184">
        <v>288.77014022780355</v>
      </c>
      <c r="AZ9" s="184"/>
      <c r="BA9" s="184"/>
      <c r="BB9" s="184"/>
      <c r="BC9" s="184"/>
      <c r="BD9" s="184"/>
      <c r="BE9" s="184"/>
      <c r="BF9" s="184"/>
      <c r="BG9" s="186"/>
      <c r="BI9" s="32"/>
      <c r="BJ9" s="32"/>
    </row>
    <row r="10" spans="1:62" ht="15" customHeight="1" thickBot="1">
      <c r="X10" s="123"/>
      <c r="Y10" s="124" t="s">
        <v>32</v>
      </c>
      <c r="Z10" s="125"/>
      <c r="AA10" s="125" t="s">
        <v>588</v>
      </c>
      <c r="AB10" s="125" t="s">
        <v>588</v>
      </c>
      <c r="AC10" s="125" t="s">
        <v>588</v>
      </c>
      <c r="AD10" s="125" t="s">
        <v>588</v>
      </c>
      <c r="AE10" s="125" t="s">
        <v>588</v>
      </c>
      <c r="AF10" s="125" t="s">
        <v>588</v>
      </c>
      <c r="AG10" s="125" t="s">
        <v>588</v>
      </c>
      <c r="AH10" s="125" t="s">
        <v>588</v>
      </c>
      <c r="AI10" s="125" t="s">
        <v>588</v>
      </c>
      <c r="AJ10" s="125" t="s">
        <v>588</v>
      </c>
      <c r="AK10" s="125" t="s">
        <v>588</v>
      </c>
      <c r="AL10" s="125" t="s">
        <v>588</v>
      </c>
      <c r="AM10" s="125" t="s">
        <v>588</v>
      </c>
      <c r="AN10" s="125" t="s">
        <v>588</v>
      </c>
      <c r="AO10" s="125" t="s">
        <v>588</v>
      </c>
      <c r="AP10" s="125" t="s">
        <v>588</v>
      </c>
      <c r="AQ10" s="125" t="s">
        <v>588</v>
      </c>
      <c r="AR10" s="125" t="s">
        <v>588</v>
      </c>
      <c r="AS10" s="125" t="s">
        <v>588</v>
      </c>
      <c r="AT10" s="125" t="s">
        <v>588</v>
      </c>
      <c r="AU10" s="125" t="s">
        <v>588</v>
      </c>
      <c r="AV10" s="125" t="s">
        <v>588</v>
      </c>
      <c r="AW10" s="125" t="s">
        <v>588</v>
      </c>
      <c r="AX10" s="125" t="s">
        <v>588</v>
      </c>
      <c r="AY10" s="125" t="s">
        <v>588</v>
      </c>
      <c r="AZ10" s="125"/>
      <c r="BA10" s="125"/>
      <c r="BB10" s="125"/>
      <c r="BC10" s="125"/>
      <c r="BD10" s="125"/>
      <c r="BE10" s="125"/>
      <c r="BF10" s="125"/>
      <c r="BG10" s="127"/>
      <c r="BI10" s="32"/>
      <c r="BJ10" s="32"/>
    </row>
    <row r="11" spans="1:62" ht="15" customHeight="1" thickBot="1">
      <c r="X11" s="158" t="s">
        <v>34</v>
      </c>
      <c r="Y11" s="29"/>
      <c r="Z11" s="340"/>
      <c r="AA11" s="340">
        <v>0.108589407232</v>
      </c>
      <c r="AB11" s="340">
        <v>0.15716200842000003</v>
      </c>
      <c r="AC11" s="340">
        <v>0.16642027838000001</v>
      </c>
      <c r="AD11" s="340">
        <v>0.15600631673999998</v>
      </c>
      <c r="AE11" s="340">
        <v>0.15024321428000001</v>
      </c>
      <c r="AF11" s="340">
        <v>0.14951805392800002</v>
      </c>
      <c r="AG11" s="340">
        <v>0.14504926738400001</v>
      </c>
      <c r="AH11" s="340">
        <v>0.14131693539199999</v>
      </c>
      <c r="AI11" s="340">
        <v>0.126430106992</v>
      </c>
      <c r="AJ11" s="340">
        <v>0.11322938643199998</v>
      </c>
      <c r="AK11" s="340">
        <v>0.10790208393999999</v>
      </c>
      <c r="AL11" s="340">
        <v>9.7638621836E-2</v>
      </c>
      <c r="AM11" s="340">
        <v>9.4047716472000012E-2</v>
      </c>
      <c r="AN11" s="340">
        <v>0.10425156427200001</v>
      </c>
      <c r="AO11" s="340">
        <v>0.10603042222799999</v>
      </c>
      <c r="AP11" s="340">
        <v>0.113840762636</v>
      </c>
      <c r="AQ11" s="340">
        <v>0.109599135532</v>
      </c>
      <c r="AR11" s="340">
        <v>0.114970307796</v>
      </c>
      <c r="AS11" s="340">
        <v>0.115835098432</v>
      </c>
      <c r="AT11" s="340">
        <v>0.10783110987600002</v>
      </c>
      <c r="AU11" s="340">
        <v>0.10163667864000002</v>
      </c>
      <c r="AV11" s="340">
        <v>9.9876330656000004E-2</v>
      </c>
      <c r="AW11" s="340">
        <v>9.7234415828000006E-2</v>
      </c>
      <c r="AX11" s="340">
        <v>9.0866498528000009E-2</v>
      </c>
      <c r="AY11" s="340">
        <v>8.7590371160000013E-2</v>
      </c>
      <c r="AZ11" s="138"/>
      <c r="BA11" s="138"/>
      <c r="BB11" s="138"/>
      <c r="BC11" s="138"/>
      <c r="BD11" s="138"/>
      <c r="BE11" s="138"/>
      <c r="BF11" s="340"/>
      <c r="BG11" s="159"/>
      <c r="BI11" s="32"/>
      <c r="BJ11" s="32"/>
    </row>
    <row r="12" spans="1:62" ht="15" customHeight="1" thickBot="1">
      <c r="X12" s="109" t="s">
        <v>15</v>
      </c>
      <c r="Y12" s="110"/>
      <c r="Z12" s="111"/>
      <c r="AA12" s="111">
        <f>SUM(AA13:AA14)</f>
        <v>9910.6586158148057</v>
      </c>
      <c r="AB12" s="111">
        <f t="shared" ref="AB12:AX12" si="2">SUM(AB13:AB14)</f>
        <v>9433.1295624956911</v>
      </c>
      <c r="AC12" s="111">
        <f t="shared" si="2"/>
        <v>9398.8544222426717</v>
      </c>
      <c r="AD12" s="111">
        <f t="shared" si="2"/>
        <v>9131.1318698893083</v>
      </c>
      <c r="AE12" s="111">
        <f t="shared" si="2"/>
        <v>10208.630427212323</v>
      </c>
      <c r="AF12" s="111">
        <f t="shared" si="2"/>
        <v>10114.044334040294</v>
      </c>
      <c r="AG12" s="111">
        <f t="shared" si="2"/>
        <v>11117.329105593026</v>
      </c>
      <c r="AH12" s="111">
        <f t="shared" si="2"/>
        <v>11721.061775922752</v>
      </c>
      <c r="AI12" s="111">
        <f t="shared" si="2"/>
        <v>10428.204222230408</v>
      </c>
      <c r="AJ12" s="111">
        <f t="shared" si="2"/>
        <v>4218.5895017867424</v>
      </c>
      <c r="AK12" s="111">
        <f t="shared" si="2"/>
        <v>6719.7584773469416</v>
      </c>
      <c r="AL12" s="111">
        <f t="shared" si="2"/>
        <v>3358.1568536531995</v>
      </c>
      <c r="AM12" s="111">
        <f t="shared" si="2"/>
        <v>3222.2053164553799</v>
      </c>
      <c r="AN12" s="111">
        <f t="shared" si="2"/>
        <v>3267.600592395062</v>
      </c>
      <c r="AO12" s="111">
        <f t="shared" si="2"/>
        <v>3600.1823625817474</v>
      </c>
      <c r="AP12" s="111">
        <f t="shared" si="2"/>
        <v>3093.4539066914222</v>
      </c>
      <c r="AQ12" s="111">
        <f t="shared" si="2"/>
        <v>3338.934971984921</v>
      </c>
      <c r="AR12" s="111">
        <f t="shared" si="2"/>
        <v>2563.9619346052978</v>
      </c>
      <c r="AS12" s="111">
        <f t="shared" si="2"/>
        <v>2647.4120693282616</v>
      </c>
      <c r="AT12" s="111">
        <f t="shared" si="2"/>
        <v>2777.3109730447109</v>
      </c>
      <c r="AU12" s="111">
        <f t="shared" si="2"/>
        <v>2270.0579602646444</v>
      </c>
      <c r="AV12" s="111">
        <f t="shared" si="2"/>
        <v>1931.4796974578469</v>
      </c>
      <c r="AW12" s="111">
        <f t="shared" si="2"/>
        <v>1727.1385182498025</v>
      </c>
      <c r="AX12" s="111">
        <f t="shared" si="2"/>
        <v>1747.9230838501849</v>
      </c>
      <c r="AY12" s="111">
        <f>SUM(AY13:AY14)</f>
        <v>1448.7710910466849</v>
      </c>
      <c r="AZ12" s="132"/>
      <c r="BA12" s="132"/>
      <c r="BB12" s="132"/>
      <c r="BC12" s="132"/>
      <c r="BD12" s="132"/>
      <c r="BE12" s="132"/>
      <c r="BF12" s="111"/>
      <c r="BG12" s="133"/>
      <c r="BI12" s="32"/>
      <c r="BJ12" s="32"/>
    </row>
    <row r="13" spans="1:62" ht="15" customHeight="1" thickBot="1">
      <c r="X13" s="114"/>
      <c r="Y13" s="499" t="s">
        <v>576</v>
      </c>
      <c r="Z13" s="668"/>
      <c r="AA13" s="116">
        <v>9619.801675814806</v>
      </c>
      <c r="AB13" s="116">
        <v>9072.2158024956916</v>
      </c>
      <c r="AC13" s="116">
        <v>8983.0565122426724</v>
      </c>
      <c r="AD13" s="116">
        <v>8713.9467698893077</v>
      </c>
      <c r="AE13" s="116">
        <v>9763.7292412123224</v>
      </c>
      <c r="AF13" s="116">
        <v>9665.0972020402951</v>
      </c>
      <c r="AG13" s="116">
        <v>10681.396229593025</v>
      </c>
      <c r="AH13" s="116">
        <v>11297.257201922752</v>
      </c>
      <c r="AI13" s="116">
        <v>10030.881716230408</v>
      </c>
      <c r="AJ13" s="116">
        <v>3832.8404217867424</v>
      </c>
      <c r="AK13" s="116">
        <v>6348.456735346942</v>
      </c>
      <c r="AL13" s="116">
        <v>2984.6436536531996</v>
      </c>
      <c r="AM13" s="116">
        <v>2845.9561784553798</v>
      </c>
      <c r="AN13" s="116">
        <v>2887.6663863950621</v>
      </c>
      <c r="AO13" s="116">
        <v>3236.6771945817472</v>
      </c>
      <c r="AP13" s="116">
        <v>2725.6059846914222</v>
      </c>
      <c r="AQ13" s="116">
        <v>2943.5676946449212</v>
      </c>
      <c r="AR13" s="116">
        <v>2228.423159195298</v>
      </c>
      <c r="AS13" s="116">
        <v>2350.4653637382617</v>
      </c>
      <c r="AT13" s="116">
        <v>2518.229758144711</v>
      </c>
      <c r="AU13" s="116">
        <v>1995.1243775946446</v>
      </c>
      <c r="AV13" s="116">
        <v>1661.260515017847</v>
      </c>
      <c r="AW13" s="116">
        <v>1419.5961261498023</v>
      </c>
      <c r="AX13" s="116">
        <v>1389.1285478701848</v>
      </c>
      <c r="AY13" s="116">
        <v>1077.5471270466849</v>
      </c>
      <c r="AZ13" s="132"/>
      <c r="BA13" s="132"/>
      <c r="BB13" s="132"/>
      <c r="BC13" s="132"/>
      <c r="BD13" s="132"/>
      <c r="BE13" s="132"/>
      <c r="BF13" s="116"/>
      <c r="BG13" s="133"/>
      <c r="BI13" s="32"/>
      <c r="BJ13" s="32"/>
    </row>
    <row r="14" spans="1:62" ht="15" customHeight="1" thickBot="1">
      <c r="X14" s="114"/>
      <c r="Y14" s="119" t="s">
        <v>493</v>
      </c>
      <c r="Z14" s="120"/>
      <c r="AA14" s="138">
        <v>290.85694000000001</v>
      </c>
      <c r="AB14" s="138">
        <v>360.91375999999997</v>
      </c>
      <c r="AC14" s="138">
        <v>415.79791</v>
      </c>
      <c r="AD14" s="138">
        <v>417.18510000000003</v>
      </c>
      <c r="AE14" s="138">
        <v>444.90118600000005</v>
      </c>
      <c r="AF14" s="138">
        <v>448.94713200000001</v>
      </c>
      <c r="AG14" s="138">
        <v>435.93287599999996</v>
      </c>
      <c r="AH14" s="138">
        <v>423.804574</v>
      </c>
      <c r="AI14" s="138">
        <v>397.32250599999998</v>
      </c>
      <c r="AJ14" s="138">
        <v>385.74907999999999</v>
      </c>
      <c r="AK14" s="138">
        <v>371.30174199999999</v>
      </c>
      <c r="AL14" s="138">
        <v>373.51320000000004</v>
      </c>
      <c r="AM14" s="138">
        <v>376.24913799999996</v>
      </c>
      <c r="AN14" s="138">
        <v>379.93420600000002</v>
      </c>
      <c r="AO14" s="138">
        <v>363.50516800000003</v>
      </c>
      <c r="AP14" s="138">
        <v>367.84792199999998</v>
      </c>
      <c r="AQ14" s="138">
        <v>395.36727734000004</v>
      </c>
      <c r="AR14" s="138">
        <v>335.53877540999997</v>
      </c>
      <c r="AS14" s="138">
        <v>296.94670558999997</v>
      </c>
      <c r="AT14" s="138">
        <v>259.08121490000002</v>
      </c>
      <c r="AU14" s="138">
        <v>274.93358267000002</v>
      </c>
      <c r="AV14" s="138">
        <v>270.21918244</v>
      </c>
      <c r="AW14" s="138">
        <v>307.54239210000003</v>
      </c>
      <c r="AX14" s="138">
        <v>358.79453597999998</v>
      </c>
      <c r="AY14" s="138">
        <v>371.22396400000002</v>
      </c>
      <c r="AZ14" s="132"/>
      <c r="BA14" s="132"/>
      <c r="BB14" s="132"/>
      <c r="BC14" s="132"/>
      <c r="BD14" s="132"/>
      <c r="BE14" s="132"/>
      <c r="BF14" s="138"/>
      <c r="BG14" s="133"/>
      <c r="BI14" s="32"/>
      <c r="BJ14" s="32"/>
    </row>
    <row r="15" spans="1:62" ht="15" customHeight="1">
      <c r="X15" s="109" t="s">
        <v>309</v>
      </c>
      <c r="Y15" s="110"/>
      <c r="Z15" s="111"/>
      <c r="AA15" s="111">
        <f>SUM(AA16:AA18)</f>
        <v>11550.456765935034</v>
      </c>
      <c r="AB15" s="111">
        <f t="shared" ref="AB15:AX15" si="3">SUM(AB16:AB18)</f>
        <v>11422.270543391707</v>
      </c>
      <c r="AC15" s="111">
        <f t="shared" si="3"/>
        <v>11352.993949570506</v>
      </c>
      <c r="AD15" s="111">
        <f t="shared" si="3"/>
        <v>11354.947393519236</v>
      </c>
      <c r="AE15" s="111">
        <f t="shared" si="3"/>
        <v>11152.216264306961</v>
      </c>
      <c r="AF15" s="111">
        <f t="shared" si="3"/>
        <v>10783.710041029837</v>
      </c>
      <c r="AG15" s="111">
        <f t="shared" si="3"/>
        <v>10607.623464372384</v>
      </c>
      <c r="AH15" s="111">
        <f t="shared" si="3"/>
        <v>10492.614065834481</v>
      </c>
      <c r="AI15" s="111">
        <f t="shared" si="3"/>
        <v>10391.229857371276</v>
      </c>
      <c r="AJ15" s="111">
        <f t="shared" si="3"/>
        <v>10340.451021243181</v>
      </c>
      <c r="AK15" s="111">
        <f t="shared" si="3"/>
        <v>10422.508618410797</v>
      </c>
      <c r="AL15" s="111">
        <f t="shared" si="3"/>
        <v>10295.327292488704</v>
      </c>
      <c r="AM15" s="111">
        <f t="shared" si="3"/>
        <v>10356.077909234469</v>
      </c>
      <c r="AN15" s="111">
        <f t="shared" si="3"/>
        <v>10395.775722166252</v>
      </c>
      <c r="AO15" s="111">
        <f t="shared" si="3"/>
        <v>10328.90582889962</v>
      </c>
      <c r="AP15" s="111">
        <f t="shared" si="3"/>
        <v>10385.218128267612</v>
      </c>
      <c r="AQ15" s="111">
        <f t="shared" si="3"/>
        <v>10489.865263196141</v>
      </c>
      <c r="AR15" s="111">
        <f t="shared" si="3"/>
        <v>10921.233006153621</v>
      </c>
      <c r="AS15" s="111">
        <f t="shared" si="3"/>
        <v>10290.124851836516</v>
      </c>
      <c r="AT15" s="111">
        <f t="shared" si="3"/>
        <v>10123.594890631302</v>
      </c>
      <c r="AU15" s="111">
        <f t="shared" si="3"/>
        <v>10444.996086831214</v>
      </c>
      <c r="AV15" s="111">
        <f t="shared" si="3"/>
        <v>10381.063846493131</v>
      </c>
      <c r="AW15" s="111">
        <f t="shared" si="3"/>
        <v>10305.478152852389</v>
      </c>
      <c r="AX15" s="111">
        <f t="shared" si="3"/>
        <v>10306.578435886793</v>
      </c>
      <c r="AY15" s="111">
        <f>SUM(AY16:AY18)</f>
        <v>10235.478536647988</v>
      </c>
      <c r="AZ15" s="111"/>
      <c r="BA15" s="111"/>
      <c r="BB15" s="111"/>
      <c r="BC15" s="111"/>
      <c r="BD15" s="111"/>
      <c r="BE15" s="111"/>
      <c r="BF15" s="111"/>
      <c r="BG15" s="129"/>
      <c r="BI15" s="32"/>
      <c r="BJ15" s="32"/>
    </row>
    <row r="16" spans="1:62" ht="15" customHeight="1">
      <c r="X16" s="114"/>
      <c r="Y16" s="119" t="s">
        <v>311</v>
      </c>
      <c r="Z16" s="120"/>
      <c r="AA16" s="120">
        <v>4249.1652849538195</v>
      </c>
      <c r="AB16" s="120">
        <v>4278.7126484848359</v>
      </c>
      <c r="AC16" s="120">
        <v>4265.7875790607468</v>
      </c>
      <c r="AD16" s="120">
        <v>4196.7029323152829</v>
      </c>
      <c r="AE16" s="120">
        <v>4107.1596505479392</v>
      </c>
      <c r="AF16" s="120">
        <v>4037.7434912761364</v>
      </c>
      <c r="AG16" s="120">
        <v>3989.9157396106211</v>
      </c>
      <c r="AH16" s="120">
        <v>3967.074024655964</v>
      </c>
      <c r="AI16" s="120">
        <v>3922.8817535178114</v>
      </c>
      <c r="AJ16" s="120">
        <v>3892.3680320217832</v>
      </c>
      <c r="AK16" s="120">
        <v>3935.8012908583928</v>
      </c>
      <c r="AL16" s="120">
        <v>3991.1122496479329</v>
      </c>
      <c r="AM16" s="120">
        <v>4072.7254371674958</v>
      </c>
      <c r="AN16" s="120">
        <v>4151.9867947637722</v>
      </c>
      <c r="AO16" s="120">
        <v>4187.799601857133</v>
      </c>
      <c r="AP16" s="120">
        <v>4278.0065151406197</v>
      </c>
      <c r="AQ16" s="120">
        <v>4421.9914388636507</v>
      </c>
      <c r="AR16" s="120">
        <v>4523.5612245506927</v>
      </c>
      <c r="AS16" s="120">
        <v>4625.236839438543</v>
      </c>
      <c r="AT16" s="120">
        <v>4709.7062558722337</v>
      </c>
      <c r="AU16" s="120">
        <v>4649.9308996082336</v>
      </c>
      <c r="AV16" s="120">
        <v>4654.0548307872723</v>
      </c>
      <c r="AW16" s="120">
        <v>4597.1096812063024</v>
      </c>
      <c r="AX16" s="120">
        <v>4543.4770834839837</v>
      </c>
      <c r="AY16" s="120">
        <v>4493.7792712988457</v>
      </c>
      <c r="AZ16" s="120"/>
      <c r="BA16" s="120"/>
      <c r="BB16" s="120"/>
      <c r="BC16" s="120"/>
      <c r="BD16" s="120"/>
      <c r="BE16" s="120"/>
      <c r="BF16" s="120"/>
      <c r="BG16" s="122"/>
      <c r="BI16" s="32"/>
      <c r="BJ16" s="32"/>
    </row>
    <row r="17" spans="24:62" ht="15" customHeight="1">
      <c r="X17" s="114"/>
      <c r="Y17" s="119" t="s">
        <v>315</v>
      </c>
      <c r="Z17" s="120"/>
      <c r="AA17" s="120">
        <v>7262.0357186524025</v>
      </c>
      <c r="AB17" s="120">
        <v>7107.3114563826639</v>
      </c>
      <c r="AC17" s="120">
        <v>7049.693788301307</v>
      </c>
      <c r="AD17" s="120">
        <v>7124.1620709240124</v>
      </c>
      <c r="AE17" s="120">
        <v>7009.3140726711581</v>
      </c>
      <c r="AF17" s="120">
        <v>6711.6801960469929</v>
      </c>
      <c r="AG17" s="120">
        <v>6584.2528446872711</v>
      </c>
      <c r="AH17" s="120">
        <v>6493.0467721824216</v>
      </c>
      <c r="AI17" s="120">
        <v>6437.3157022025471</v>
      </c>
      <c r="AJ17" s="120">
        <v>6417.6184829601643</v>
      </c>
      <c r="AK17" s="120">
        <v>6457.0676130100301</v>
      </c>
      <c r="AL17" s="120">
        <v>6274.8009638161957</v>
      </c>
      <c r="AM17" s="120">
        <v>6254.8179931136501</v>
      </c>
      <c r="AN17" s="120">
        <v>6216.6404216288383</v>
      </c>
      <c r="AO17" s="120">
        <v>6115.0310982118608</v>
      </c>
      <c r="AP17" s="120">
        <v>6080.7335210410429</v>
      </c>
      <c r="AQ17" s="120">
        <v>6042.1871322574361</v>
      </c>
      <c r="AR17" s="120">
        <v>6372.7020341640145</v>
      </c>
      <c r="AS17" s="120">
        <v>5640.8304472406107</v>
      </c>
      <c r="AT17" s="120">
        <v>5390.5370086480852</v>
      </c>
      <c r="AU17" s="120">
        <v>5772.3446225026291</v>
      </c>
      <c r="AV17" s="120">
        <v>5704.5263207660928</v>
      </c>
      <c r="AW17" s="120">
        <v>5686.4783141347534</v>
      </c>
      <c r="AX17" s="120">
        <v>5740.8167622963483</v>
      </c>
      <c r="AY17" s="120">
        <v>5719.531979131275</v>
      </c>
      <c r="AZ17" s="120"/>
      <c r="BA17" s="120"/>
      <c r="BB17" s="120"/>
      <c r="BC17" s="120"/>
      <c r="BD17" s="120"/>
      <c r="BE17" s="120"/>
      <c r="BF17" s="120"/>
      <c r="BG17" s="122"/>
      <c r="BI17" s="32"/>
      <c r="BJ17" s="32"/>
    </row>
    <row r="18" spans="24:62" ht="15" customHeight="1" thickBot="1">
      <c r="X18" s="123"/>
      <c r="Y18" s="124" t="s">
        <v>313</v>
      </c>
      <c r="Z18" s="125"/>
      <c r="AA18" s="125">
        <v>39.255762328812118</v>
      </c>
      <c r="AB18" s="125">
        <v>36.246438524206958</v>
      </c>
      <c r="AC18" s="125">
        <v>37.512582208451448</v>
      </c>
      <c r="AD18" s="125">
        <v>34.082390279941542</v>
      </c>
      <c r="AE18" s="125">
        <v>35.742541087863344</v>
      </c>
      <c r="AF18" s="125">
        <v>34.286353706707793</v>
      </c>
      <c r="AG18" s="125">
        <v>33.4548800744925</v>
      </c>
      <c r="AH18" s="125">
        <v>32.49326899609445</v>
      </c>
      <c r="AI18" s="125">
        <v>31.032401650917944</v>
      </c>
      <c r="AJ18" s="125">
        <v>30.464506261233964</v>
      </c>
      <c r="AK18" s="125">
        <v>29.639714542375057</v>
      </c>
      <c r="AL18" s="125">
        <v>29.414079024575347</v>
      </c>
      <c r="AM18" s="125">
        <v>28.534478953322111</v>
      </c>
      <c r="AN18" s="125">
        <v>27.14850577364145</v>
      </c>
      <c r="AO18" s="125">
        <v>26.075128830626493</v>
      </c>
      <c r="AP18" s="125">
        <v>26.478092085949704</v>
      </c>
      <c r="AQ18" s="125">
        <v>25.686692075053767</v>
      </c>
      <c r="AR18" s="125">
        <v>24.969747438913405</v>
      </c>
      <c r="AS18" s="125">
        <v>24.05756515736228</v>
      </c>
      <c r="AT18" s="125">
        <v>23.351626110983812</v>
      </c>
      <c r="AU18" s="125">
        <v>22.720564720350794</v>
      </c>
      <c r="AV18" s="125">
        <v>22.482694939766191</v>
      </c>
      <c r="AW18" s="125">
        <v>21.890157511334099</v>
      </c>
      <c r="AX18" s="125">
        <v>22.284590106460907</v>
      </c>
      <c r="AY18" s="125">
        <v>22.167286217867019</v>
      </c>
      <c r="AZ18" s="125"/>
      <c r="BA18" s="125"/>
      <c r="BB18" s="125"/>
      <c r="BC18" s="125"/>
      <c r="BD18" s="125"/>
      <c r="BE18" s="125"/>
      <c r="BF18" s="125"/>
      <c r="BG18" s="127"/>
      <c r="BI18" s="32"/>
      <c r="BJ18" s="32"/>
    </row>
    <row r="19" spans="24:62" ht="15" customHeight="1">
      <c r="X19" s="134" t="s">
        <v>304</v>
      </c>
      <c r="Y19" s="102"/>
      <c r="Z19" s="16"/>
      <c r="AA19" s="16">
        <f>SUM(AA20:AA23)</f>
        <v>3152.7191868777941</v>
      </c>
      <c r="AB19" s="16">
        <f t="shared" ref="AB19:AX19" si="4">SUM(AB20:AB23)</f>
        <v>3227.7003911869488</v>
      </c>
      <c r="AC19" s="16">
        <f t="shared" si="4"/>
        <v>3353.787731631985</v>
      </c>
      <c r="AD19" s="16">
        <f t="shared" si="4"/>
        <v>3381.8890961260495</v>
      </c>
      <c r="AE19" s="16">
        <f t="shared" si="4"/>
        <v>3536.0291892496198</v>
      </c>
      <c r="AF19" s="16">
        <f t="shared" si="4"/>
        <v>3711.28346370913</v>
      </c>
      <c r="AG19" s="16">
        <f t="shared" si="4"/>
        <v>3838.1175685955923</v>
      </c>
      <c r="AH19" s="16">
        <f t="shared" si="4"/>
        <v>3939.8498833024232</v>
      </c>
      <c r="AI19" s="16">
        <f t="shared" si="4"/>
        <v>3948.549990127116</v>
      </c>
      <c r="AJ19" s="16">
        <f t="shared" si="4"/>
        <v>3996.5551284031085</v>
      </c>
      <c r="AK19" s="16">
        <f t="shared" si="4"/>
        <v>3975.4966530028214</v>
      </c>
      <c r="AL19" s="16">
        <f t="shared" si="4"/>
        <v>3948.7451293933086</v>
      </c>
      <c r="AM19" s="16">
        <f t="shared" si="4"/>
        <v>3712.1784401057253</v>
      </c>
      <c r="AN19" s="16">
        <f t="shared" si="4"/>
        <v>3737.6511858627628</v>
      </c>
      <c r="AO19" s="16">
        <f t="shared" si="4"/>
        <v>3727.0369719199334</v>
      </c>
      <c r="AP19" s="16">
        <f t="shared" si="4"/>
        <v>3798.9327335232124</v>
      </c>
      <c r="AQ19" s="16">
        <f t="shared" si="4"/>
        <v>3691.8408325998171</v>
      </c>
      <c r="AR19" s="16">
        <f t="shared" si="4"/>
        <v>3496.4634400339141</v>
      </c>
      <c r="AS19" s="16">
        <f t="shared" si="4"/>
        <v>3462.3630472463669</v>
      </c>
      <c r="AT19" s="16">
        <f t="shared" si="4"/>
        <v>3358.466179969615</v>
      </c>
      <c r="AU19" s="16">
        <f t="shared" si="4"/>
        <v>3251.8441337505219</v>
      </c>
      <c r="AV19" s="16">
        <f t="shared" si="4"/>
        <v>3267.4757861342732</v>
      </c>
      <c r="AW19" s="16">
        <f t="shared" si="4"/>
        <v>3250.9671536175829</v>
      </c>
      <c r="AX19" s="16">
        <f t="shared" si="4"/>
        <v>3251.7231266024573</v>
      </c>
      <c r="AY19" s="16">
        <f>SUM(AY20:AY23)</f>
        <v>3129.8060799965451</v>
      </c>
      <c r="AZ19" s="16"/>
      <c r="BA19" s="16"/>
      <c r="BB19" s="16"/>
      <c r="BC19" s="16"/>
      <c r="BD19" s="16"/>
      <c r="BE19" s="16"/>
      <c r="BF19" s="16"/>
      <c r="BG19" s="135"/>
      <c r="BI19" s="32"/>
      <c r="BJ19" s="32"/>
    </row>
    <row r="20" spans="24:62" ht="15" customHeight="1">
      <c r="X20" s="114"/>
      <c r="Y20" s="119" t="s">
        <v>316</v>
      </c>
      <c r="Z20" s="178"/>
      <c r="AA20" s="178">
        <v>139.19934347338281</v>
      </c>
      <c r="AB20" s="178">
        <v>136.73488002199832</v>
      </c>
      <c r="AC20" s="178">
        <v>137.051342409744</v>
      </c>
      <c r="AD20" s="178">
        <v>137.5265284102816</v>
      </c>
      <c r="AE20" s="178">
        <v>136.4174327964144</v>
      </c>
      <c r="AF20" s="178">
        <v>136.74842599990816</v>
      </c>
      <c r="AG20" s="178">
        <v>137.07978291977145</v>
      </c>
      <c r="AH20" s="178">
        <v>138.00374845877144</v>
      </c>
      <c r="AI20" s="178">
        <v>137.33836134311144</v>
      </c>
      <c r="AJ20" s="178">
        <v>137.84642344733143</v>
      </c>
      <c r="AK20" s="178">
        <v>138.74196619631144</v>
      </c>
      <c r="AL20" s="178">
        <v>139.82674815647144</v>
      </c>
      <c r="AM20" s="178">
        <v>177.06772015792288</v>
      </c>
      <c r="AN20" s="178">
        <v>208.11313590227996</v>
      </c>
      <c r="AO20" s="178">
        <v>214.62517908533144</v>
      </c>
      <c r="AP20" s="178">
        <v>242.8554825646946</v>
      </c>
      <c r="AQ20" s="178">
        <v>250.00143490694308</v>
      </c>
      <c r="AR20" s="178">
        <v>241.31617062238183</v>
      </c>
      <c r="AS20" s="178">
        <v>271.43716627541215</v>
      </c>
      <c r="AT20" s="178">
        <v>269.41882176100137</v>
      </c>
      <c r="AU20" s="178">
        <v>235.60231094494225</v>
      </c>
      <c r="AV20" s="178">
        <v>258.94055516823573</v>
      </c>
      <c r="AW20" s="178">
        <v>256.71377228957999</v>
      </c>
      <c r="AX20" s="178">
        <v>254.15228611551348</v>
      </c>
      <c r="AY20" s="178">
        <v>253.88917420708529</v>
      </c>
      <c r="AZ20" s="178"/>
      <c r="BA20" s="178"/>
      <c r="BB20" s="178"/>
      <c r="BC20" s="178"/>
      <c r="BD20" s="178"/>
      <c r="BE20" s="178"/>
      <c r="BF20" s="178"/>
      <c r="BG20" s="179"/>
      <c r="BI20" s="32"/>
      <c r="BJ20" s="32"/>
    </row>
    <row r="21" spans="24:62" ht="15" customHeight="1" thickBot="1">
      <c r="X21" s="114"/>
      <c r="Y21" s="261" t="s">
        <v>314</v>
      </c>
      <c r="Z21" s="120"/>
      <c r="AA21" s="120">
        <v>1435.2468460874916</v>
      </c>
      <c r="AB21" s="120">
        <v>1475.3925543741968</v>
      </c>
      <c r="AC21" s="120">
        <v>1608.3888690031597</v>
      </c>
      <c r="AD21" s="120">
        <v>1609.359088213921</v>
      </c>
      <c r="AE21" s="120">
        <v>1767.2292353963494</v>
      </c>
      <c r="AF21" s="120">
        <v>1904.7441478733801</v>
      </c>
      <c r="AG21" s="120">
        <v>2025.7808976068825</v>
      </c>
      <c r="AH21" s="120">
        <v>2097.919795018398</v>
      </c>
      <c r="AI21" s="120">
        <v>2102.4091210104048</v>
      </c>
      <c r="AJ21" s="120">
        <v>2173.4247371774914</v>
      </c>
      <c r="AK21" s="120">
        <v>2154.7487405163265</v>
      </c>
      <c r="AL21" s="120">
        <v>2085.655624771201</v>
      </c>
      <c r="AM21" s="120">
        <v>1910.5292995959862</v>
      </c>
      <c r="AN21" s="120">
        <v>1908.0055784246233</v>
      </c>
      <c r="AO21" s="120">
        <v>1898.4443481188139</v>
      </c>
      <c r="AP21" s="120">
        <v>1963.3159154133821</v>
      </c>
      <c r="AQ21" s="120">
        <v>1843.2610491771397</v>
      </c>
      <c r="AR21" s="120">
        <v>1694.0321105118771</v>
      </c>
      <c r="AS21" s="120">
        <v>1628.6877064112966</v>
      </c>
      <c r="AT21" s="120">
        <v>1570.8113926051417</v>
      </c>
      <c r="AU21" s="120">
        <v>1516.8614605019745</v>
      </c>
      <c r="AV21" s="120">
        <v>1524.317028563569</v>
      </c>
      <c r="AW21" s="120">
        <v>1528.4066816499678</v>
      </c>
      <c r="AX21" s="120">
        <v>1541.8382776093642</v>
      </c>
      <c r="AY21" s="120">
        <v>1435.8945973873747</v>
      </c>
      <c r="AZ21" s="120"/>
      <c r="BA21" s="120"/>
      <c r="BB21" s="120"/>
      <c r="BC21" s="120"/>
      <c r="BD21" s="120"/>
      <c r="BE21" s="120"/>
      <c r="BF21" s="120"/>
      <c r="BG21" s="137"/>
      <c r="BI21" s="32"/>
      <c r="BJ21" s="32"/>
    </row>
    <row r="22" spans="24:62" ht="15" customHeight="1" thickTop="1">
      <c r="X22" s="114"/>
      <c r="Y22" s="267" t="s">
        <v>317</v>
      </c>
      <c r="Z22" s="278"/>
      <c r="AA22" s="120">
        <v>1206.9216370892102</v>
      </c>
      <c r="AB22" s="120">
        <v>1232.0650507006935</v>
      </c>
      <c r="AC22" s="120">
        <v>1222.1984678416493</v>
      </c>
      <c r="AD22" s="120">
        <v>1246.6742532704741</v>
      </c>
      <c r="AE22" s="120">
        <v>1236.2475530392467</v>
      </c>
      <c r="AF22" s="120">
        <v>1255.9564620713572</v>
      </c>
      <c r="AG22" s="120">
        <v>1254.0620529236026</v>
      </c>
      <c r="AH22" s="120">
        <v>1265.3177413468347</v>
      </c>
      <c r="AI22" s="120">
        <v>1254.6922598113229</v>
      </c>
      <c r="AJ22" s="120">
        <v>1225.5023365205111</v>
      </c>
      <c r="AK22" s="120">
        <v>1195.377987340358</v>
      </c>
      <c r="AL22" s="120">
        <v>1221.6574861579725</v>
      </c>
      <c r="AM22" s="120">
        <v>1225.3118563602636</v>
      </c>
      <c r="AN22" s="120">
        <v>1228.6286008887291</v>
      </c>
      <c r="AO22" s="120">
        <v>1232.0008863260898</v>
      </c>
      <c r="AP22" s="120">
        <v>1214.3627678273833</v>
      </c>
      <c r="AQ22" s="120">
        <v>1224.3221830069033</v>
      </c>
      <c r="AR22" s="120">
        <v>1203.6655304625865</v>
      </c>
      <c r="AS22" s="120">
        <v>1204.0228910829471</v>
      </c>
      <c r="AT22" s="120">
        <v>1188.0125787776817</v>
      </c>
      <c r="AU22" s="120">
        <v>1174.0082206212562</v>
      </c>
      <c r="AV22" s="120">
        <v>1164.6019871585033</v>
      </c>
      <c r="AW22" s="120">
        <v>1127.1317999930529</v>
      </c>
      <c r="AX22" s="120">
        <v>1130.7530616624736</v>
      </c>
      <c r="AY22" s="120">
        <v>1123.8893157710568</v>
      </c>
      <c r="AZ22" s="273"/>
      <c r="BA22" s="273"/>
      <c r="BB22" s="273"/>
      <c r="BC22" s="273"/>
      <c r="BD22" s="273"/>
      <c r="BE22" s="273"/>
      <c r="BF22" s="120"/>
      <c r="BG22" s="179"/>
      <c r="BI22" s="32"/>
      <c r="BJ22" s="32"/>
    </row>
    <row r="23" spans="24:62" ht="15" customHeight="1" thickBot="1">
      <c r="X23" s="136"/>
      <c r="Y23" s="258" t="s">
        <v>147</v>
      </c>
      <c r="Z23" s="401"/>
      <c r="AA23" s="279">
        <v>371.35136022770956</v>
      </c>
      <c r="AB23" s="279">
        <v>383.50790609005981</v>
      </c>
      <c r="AC23" s="279">
        <v>386.14905237743227</v>
      </c>
      <c r="AD23" s="279">
        <v>388.32922623137273</v>
      </c>
      <c r="AE23" s="279">
        <v>396.13496801760914</v>
      </c>
      <c r="AF23" s="279">
        <v>413.83442776448487</v>
      </c>
      <c r="AG23" s="279">
        <v>421.19483514533562</v>
      </c>
      <c r="AH23" s="279">
        <v>438.60859847841914</v>
      </c>
      <c r="AI23" s="279">
        <v>454.11024796227662</v>
      </c>
      <c r="AJ23" s="279">
        <v>459.78163125777468</v>
      </c>
      <c r="AK23" s="279">
        <v>486.62795894982548</v>
      </c>
      <c r="AL23" s="279">
        <v>501.60527030766406</v>
      </c>
      <c r="AM23" s="279">
        <v>399.26956399155239</v>
      </c>
      <c r="AN23" s="279">
        <v>392.90387064713036</v>
      </c>
      <c r="AO23" s="279">
        <v>381.96655838969866</v>
      </c>
      <c r="AP23" s="279">
        <v>378.39856771775266</v>
      </c>
      <c r="AQ23" s="279">
        <v>374.25616550883109</v>
      </c>
      <c r="AR23" s="279">
        <v>357.44962843706838</v>
      </c>
      <c r="AS23" s="279">
        <v>358.21528347671057</v>
      </c>
      <c r="AT23" s="279">
        <v>330.22338682578976</v>
      </c>
      <c r="AU23" s="279">
        <v>325.37214168234914</v>
      </c>
      <c r="AV23" s="279">
        <v>319.61621524396514</v>
      </c>
      <c r="AW23" s="279">
        <v>338.71489968498184</v>
      </c>
      <c r="AX23" s="279">
        <v>324.97950121510638</v>
      </c>
      <c r="AY23" s="279">
        <v>316.13299263102817</v>
      </c>
      <c r="AZ23" s="271"/>
      <c r="BA23" s="271"/>
      <c r="BB23" s="271"/>
      <c r="BC23" s="271"/>
      <c r="BD23" s="271"/>
      <c r="BE23" s="271"/>
      <c r="BF23" s="279"/>
      <c r="BG23" s="179"/>
      <c r="BI23" s="32"/>
      <c r="BJ23" s="32"/>
    </row>
    <row r="24" spans="24:62" ht="15" customHeight="1" thickTop="1" thickBot="1">
      <c r="X24" s="158" t="s">
        <v>95</v>
      </c>
      <c r="Y24" s="29"/>
      <c r="Z24" s="138"/>
      <c r="AA24" s="138">
        <f>SUM(AA5,AA11,AA12,AA15,AA19)</f>
        <v>30812.405818412131</v>
      </c>
      <c r="AB24" s="138">
        <f t="shared" ref="AB24:AX24" si="5">SUM(AB5,AB11,AB12,AB15,AB19)</f>
        <v>30511.376865631355</v>
      </c>
      <c r="AC24" s="138">
        <f t="shared" si="5"/>
        <v>30649.101787924141</v>
      </c>
      <c r="AD24" s="138">
        <f t="shared" si="5"/>
        <v>30541.591769865845</v>
      </c>
      <c r="AE24" s="138">
        <f t="shared" si="5"/>
        <v>31848.679456001231</v>
      </c>
      <c r="AF24" s="138">
        <f t="shared" si="5"/>
        <v>32150.303481632978</v>
      </c>
      <c r="AG24" s="138">
        <f t="shared" si="5"/>
        <v>33269.565247129285</v>
      </c>
      <c r="AH24" s="138">
        <f t="shared" si="5"/>
        <v>34066.595861420523</v>
      </c>
      <c r="AI24" s="138">
        <f t="shared" si="5"/>
        <v>32509.135617347703</v>
      </c>
      <c r="AJ24" s="138">
        <f t="shared" si="5"/>
        <v>26427.525557282454</v>
      </c>
      <c r="AK24" s="138">
        <f t="shared" si="5"/>
        <v>28999.206758503162</v>
      </c>
      <c r="AL24" s="138">
        <f t="shared" si="5"/>
        <v>25481.026457816897</v>
      </c>
      <c r="AM24" s="138">
        <f t="shared" si="5"/>
        <v>25017.412669964131</v>
      </c>
      <c r="AN24" s="138">
        <f t="shared" si="5"/>
        <v>24862.266064381885</v>
      </c>
      <c r="AO24" s="138">
        <f t="shared" si="5"/>
        <v>24895.576132662816</v>
      </c>
      <c r="AP24" s="138">
        <f t="shared" si="5"/>
        <v>24516.80731002508</v>
      </c>
      <c r="AQ24" s="138">
        <f t="shared" si="5"/>
        <v>24541.273520451574</v>
      </c>
      <c r="AR24" s="138">
        <f t="shared" si="5"/>
        <v>23977.174894832759</v>
      </c>
      <c r="AS24" s="138">
        <f t="shared" si="5"/>
        <v>23095.118103386772</v>
      </c>
      <c r="AT24" s="138">
        <f t="shared" si="5"/>
        <v>22630.135319433135</v>
      </c>
      <c r="AU24" s="138">
        <f t="shared" si="5"/>
        <v>22312.315567728769</v>
      </c>
      <c r="AV24" s="138">
        <f t="shared" si="5"/>
        <v>21835.785656861008</v>
      </c>
      <c r="AW24" s="138">
        <f t="shared" si="5"/>
        <v>21425.966607909882</v>
      </c>
      <c r="AX24" s="138">
        <f t="shared" si="5"/>
        <v>21477.903816176873</v>
      </c>
      <c r="AY24" s="138">
        <f>SUM(AY5,AY11,AY12,AY15,AY19)</f>
        <v>20848.329884267456</v>
      </c>
      <c r="AZ24" s="138"/>
      <c r="BA24" s="138"/>
      <c r="BB24" s="138"/>
      <c r="BC24" s="138"/>
      <c r="BD24" s="138"/>
      <c r="BE24" s="138"/>
      <c r="BF24" s="138"/>
      <c r="BG24" s="140"/>
    </row>
    <row r="25" spans="24:62"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</row>
    <row r="26" spans="24:62" ht="18.75">
      <c r="Y26" s="395" t="s">
        <v>277</v>
      </c>
      <c r="Z26" s="30"/>
      <c r="AA26" s="30"/>
      <c r="AB26" s="30"/>
      <c r="AC26" s="30"/>
      <c r="AD26" s="30"/>
      <c r="AE26" s="30"/>
      <c r="AF26" s="30"/>
      <c r="AG26" s="16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24:62">
      <c r="Y27" s="13"/>
      <c r="Z27" s="388"/>
      <c r="AA27" s="13">
        <v>1990</v>
      </c>
      <c r="AB27" s="13">
        <f t="shared" ref="AB27:BE27" si="6">AA27+1</f>
        <v>1991</v>
      </c>
      <c r="AC27" s="13">
        <f t="shared" si="6"/>
        <v>1992</v>
      </c>
      <c r="AD27" s="13">
        <f t="shared" si="6"/>
        <v>1993</v>
      </c>
      <c r="AE27" s="13">
        <f t="shared" si="6"/>
        <v>1994</v>
      </c>
      <c r="AF27" s="13">
        <f t="shared" si="6"/>
        <v>1995</v>
      </c>
      <c r="AG27" s="13">
        <f t="shared" si="6"/>
        <v>1996</v>
      </c>
      <c r="AH27" s="13">
        <f t="shared" si="6"/>
        <v>1997</v>
      </c>
      <c r="AI27" s="13">
        <f t="shared" si="6"/>
        <v>1998</v>
      </c>
      <c r="AJ27" s="13">
        <f t="shared" si="6"/>
        <v>1999</v>
      </c>
      <c r="AK27" s="13">
        <f t="shared" si="6"/>
        <v>2000</v>
      </c>
      <c r="AL27" s="13">
        <f t="shared" si="6"/>
        <v>2001</v>
      </c>
      <c r="AM27" s="13">
        <f t="shared" si="6"/>
        <v>2002</v>
      </c>
      <c r="AN27" s="13">
        <f t="shared" si="6"/>
        <v>2003</v>
      </c>
      <c r="AO27" s="13">
        <f t="shared" si="6"/>
        <v>2004</v>
      </c>
      <c r="AP27" s="13">
        <f t="shared" si="6"/>
        <v>2005</v>
      </c>
      <c r="AQ27" s="13">
        <f t="shared" si="6"/>
        <v>2006</v>
      </c>
      <c r="AR27" s="13">
        <f t="shared" si="6"/>
        <v>2007</v>
      </c>
      <c r="AS27" s="13">
        <f t="shared" si="6"/>
        <v>2008</v>
      </c>
      <c r="AT27" s="13">
        <f t="shared" si="6"/>
        <v>2009</v>
      </c>
      <c r="AU27" s="13">
        <f t="shared" si="6"/>
        <v>2010</v>
      </c>
      <c r="AV27" s="13">
        <f t="shared" si="6"/>
        <v>2011</v>
      </c>
      <c r="AW27" s="13">
        <f t="shared" si="6"/>
        <v>2012</v>
      </c>
      <c r="AX27" s="13">
        <f t="shared" si="6"/>
        <v>2013</v>
      </c>
      <c r="AY27" s="13">
        <f t="shared" si="6"/>
        <v>2014</v>
      </c>
      <c r="AZ27" s="13">
        <f t="shared" si="6"/>
        <v>2015</v>
      </c>
      <c r="BA27" s="13">
        <f t="shared" si="6"/>
        <v>2016</v>
      </c>
      <c r="BB27" s="13">
        <f t="shared" si="6"/>
        <v>2017</v>
      </c>
      <c r="BC27" s="13">
        <f t="shared" si="6"/>
        <v>2018</v>
      </c>
      <c r="BD27" s="13">
        <f t="shared" si="6"/>
        <v>2019</v>
      </c>
      <c r="BE27" s="13">
        <f t="shared" si="6"/>
        <v>2020</v>
      </c>
      <c r="BF27" s="13" t="s">
        <v>136</v>
      </c>
      <c r="BG27" s="13" t="s">
        <v>11</v>
      </c>
    </row>
    <row r="28" spans="24:62" ht="15" customHeight="1">
      <c r="Y28" s="87" t="s">
        <v>137</v>
      </c>
      <c r="Z28" s="14"/>
      <c r="AA28" s="14">
        <f t="shared" ref="AA28:AX28" si="7">SUM(AA6:AA7,AA9:AA10)</f>
        <v>2459.1921056249457</v>
      </c>
      <c r="AB28" s="14">
        <f t="shared" si="7"/>
        <v>2547.008549305132</v>
      </c>
      <c r="AC28" s="14">
        <f t="shared" si="7"/>
        <v>2589.5456608787526</v>
      </c>
      <c r="AD28" s="14">
        <f t="shared" si="7"/>
        <v>2751.2842888390605</v>
      </c>
      <c r="AE28" s="14">
        <f t="shared" si="7"/>
        <v>2959.5733898418134</v>
      </c>
      <c r="AF28" s="14">
        <f t="shared" si="7"/>
        <v>3436.804835851754</v>
      </c>
      <c r="AG28" s="14">
        <f t="shared" si="7"/>
        <v>3528.2310415499601</v>
      </c>
      <c r="AH28" s="14">
        <f t="shared" si="7"/>
        <v>3693.0004725357344</v>
      </c>
      <c r="AI28" s="14">
        <f t="shared" si="7"/>
        <v>3620.0481001014386</v>
      </c>
      <c r="AJ28" s="14">
        <f t="shared" si="7"/>
        <v>3772.0267600943498</v>
      </c>
      <c r="AK28" s="14">
        <f t="shared" si="7"/>
        <v>3883.9508384684359</v>
      </c>
      <c r="AL28" s="14">
        <f t="shared" si="7"/>
        <v>4046.4352223256988</v>
      </c>
      <c r="AM28" s="14">
        <f t="shared" si="7"/>
        <v>4141.7176412643748</v>
      </c>
      <c r="AN28" s="14">
        <f t="shared" si="7"/>
        <v>4136.3196205344702</v>
      </c>
      <c r="AO28" s="14">
        <f t="shared" si="7"/>
        <v>4191.9175854864643</v>
      </c>
      <c r="AP28" s="14">
        <f t="shared" si="7"/>
        <v>4422.0689205104909</v>
      </c>
      <c r="AQ28" s="14">
        <f t="shared" si="7"/>
        <v>4382.9438352466705</v>
      </c>
      <c r="AR28" s="14">
        <f t="shared" si="7"/>
        <v>4494.0773677525794</v>
      </c>
      <c r="AS28" s="14">
        <f t="shared" si="7"/>
        <v>4344.1223494340838</v>
      </c>
      <c r="AT28" s="14">
        <f t="shared" si="7"/>
        <v>4181.2607728876155</v>
      </c>
      <c r="AU28" s="14">
        <f t="shared" si="7"/>
        <v>4290.6421790458553</v>
      </c>
      <c r="AV28" s="14">
        <f t="shared" si="7"/>
        <v>4317.0751327057624</v>
      </c>
      <c r="AW28" s="14">
        <f t="shared" si="7"/>
        <v>4312.9158314465922</v>
      </c>
      <c r="AX28" s="14">
        <f t="shared" si="7"/>
        <v>4424.461533167876</v>
      </c>
      <c r="AY28" s="14">
        <f>SUM(AY6:AY7,AY9:AY10)</f>
        <v>4327.1878938635291</v>
      </c>
      <c r="AZ28" s="31"/>
      <c r="BA28" s="31"/>
      <c r="BB28" s="31"/>
      <c r="BC28" s="31"/>
      <c r="BD28" s="31"/>
      <c r="BE28" s="31"/>
      <c r="BF28" s="88"/>
      <c r="BG28" s="88"/>
      <c r="BI28" s="32"/>
      <c r="BJ28" s="32"/>
    </row>
    <row r="29" spans="24:62" ht="15" customHeight="1">
      <c r="Y29" s="87" t="s">
        <v>138</v>
      </c>
      <c r="Z29" s="14"/>
      <c r="AA29" s="14">
        <f t="shared" ref="AA29:AX29" si="8">AA8</f>
        <v>3739.2705547523165</v>
      </c>
      <c r="AB29" s="14">
        <f t="shared" si="8"/>
        <v>3881.1106572434542</v>
      </c>
      <c r="AC29" s="14">
        <f t="shared" si="8"/>
        <v>3953.7536033218471</v>
      </c>
      <c r="AD29" s="14">
        <f t="shared" si="8"/>
        <v>3922.1831151754518</v>
      </c>
      <c r="AE29" s="14">
        <f t="shared" si="8"/>
        <v>3992.0799421762358</v>
      </c>
      <c r="AF29" s="14">
        <f t="shared" si="8"/>
        <v>4104.3112889480362</v>
      </c>
      <c r="AG29" s="14">
        <f t="shared" si="8"/>
        <v>4178.1190177509407</v>
      </c>
      <c r="AH29" s="14">
        <f t="shared" si="8"/>
        <v>4219.9283468897393</v>
      </c>
      <c r="AI29" s="14">
        <f t="shared" si="8"/>
        <v>4120.9770174104733</v>
      </c>
      <c r="AJ29" s="14">
        <f t="shared" si="8"/>
        <v>4099.7899163686361</v>
      </c>
      <c r="AK29" s="14">
        <f t="shared" si="8"/>
        <v>3997.3842691902273</v>
      </c>
      <c r="AL29" s="14">
        <f t="shared" si="8"/>
        <v>3832.2643213341512</v>
      </c>
      <c r="AM29" s="14">
        <f t="shared" si="8"/>
        <v>3585.139315187706</v>
      </c>
      <c r="AN29" s="14">
        <f t="shared" si="8"/>
        <v>3324.8146918590651</v>
      </c>
      <c r="AO29" s="14">
        <f t="shared" si="8"/>
        <v>3047.4273533528217</v>
      </c>
      <c r="AP29" s="14">
        <f t="shared" si="8"/>
        <v>2817.0197802697071</v>
      </c>
      <c r="AQ29" s="14">
        <f t="shared" si="8"/>
        <v>2637.5790182884912</v>
      </c>
      <c r="AR29" s="14">
        <f t="shared" si="8"/>
        <v>2501.3241759795537</v>
      </c>
      <c r="AS29" s="14">
        <f t="shared" si="8"/>
        <v>2350.9799504431103</v>
      </c>
      <c r="AT29" s="14">
        <f t="shared" si="8"/>
        <v>2189.3946717900121</v>
      </c>
      <c r="AU29" s="14">
        <f t="shared" si="8"/>
        <v>2054.6735711578945</v>
      </c>
      <c r="AV29" s="14">
        <f t="shared" si="8"/>
        <v>1938.5913177393381</v>
      </c>
      <c r="AW29" s="14">
        <f t="shared" si="8"/>
        <v>1829.3697173276896</v>
      </c>
      <c r="AX29" s="14">
        <f t="shared" si="8"/>
        <v>1747.126770171036</v>
      </c>
      <c r="AY29" s="14">
        <f>AY8</f>
        <v>1706.9986923415449</v>
      </c>
      <c r="AZ29" s="31"/>
      <c r="BA29" s="31"/>
      <c r="BB29" s="31"/>
      <c r="BC29" s="31"/>
      <c r="BD29" s="31"/>
      <c r="BE29" s="31"/>
      <c r="BF29" s="141"/>
      <c r="BG29" s="141"/>
      <c r="BI29" s="32"/>
      <c r="BJ29" s="32"/>
    </row>
    <row r="30" spans="24:62" ht="15" customHeight="1">
      <c r="Y30" s="87" t="s">
        <v>207</v>
      </c>
      <c r="Z30" s="14"/>
      <c r="AA30" s="31">
        <f t="shared" ref="AA30:AX30" si="9">AA11</f>
        <v>0.108589407232</v>
      </c>
      <c r="AB30" s="31">
        <f t="shared" si="9"/>
        <v>0.15716200842000003</v>
      </c>
      <c r="AC30" s="31">
        <f t="shared" si="9"/>
        <v>0.16642027838000001</v>
      </c>
      <c r="AD30" s="31">
        <f t="shared" si="9"/>
        <v>0.15600631673999998</v>
      </c>
      <c r="AE30" s="31">
        <f t="shared" si="9"/>
        <v>0.15024321428000001</v>
      </c>
      <c r="AF30" s="31">
        <f t="shared" si="9"/>
        <v>0.14951805392800002</v>
      </c>
      <c r="AG30" s="31">
        <f t="shared" si="9"/>
        <v>0.14504926738400001</v>
      </c>
      <c r="AH30" s="31">
        <f t="shared" si="9"/>
        <v>0.14131693539199999</v>
      </c>
      <c r="AI30" s="31">
        <f t="shared" si="9"/>
        <v>0.126430106992</v>
      </c>
      <c r="AJ30" s="31">
        <f t="shared" si="9"/>
        <v>0.11322938643199998</v>
      </c>
      <c r="AK30" s="31">
        <f t="shared" si="9"/>
        <v>0.10790208393999999</v>
      </c>
      <c r="AL30" s="31">
        <f t="shared" si="9"/>
        <v>9.7638621836E-2</v>
      </c>
      <c r="AM30" s="31">
        <f t="shared" si="9"/>
        <v>9.4047716472000012E-2</v>
      </c>
      <c r="AN30" s="31">
        <f t="shared" si="9"/>
        <v>0.10425156427200001</v>
      </c>
      <c r="AO30" s="31">
        <f t="shared" si="9"/>
        <v>0.10603042222799999</v>
      </c>
      <c r="AP30" s="31">
        <f t="shared" si="9"/>
        <v>0.113840762636</v>
      </c>
      <c r="AQ30" s="31">
        <f t="shared" si="9"/>
        <v>0.109599135532</v>
      </c>
      <c r="AR30" s="31">
        <f t="shared" si="9"/>
        <v>0.114970307796</v>
      </c>
      <c r="AS30" s="31">
        <f t="shared" si="9"/>
        <v>0.115835098432</v>
      </c>
      <c r="AT30" s="31">
        <f t="shared" si="9"/>
        <v>0.10783110987600002</v>
      </c>
      <c r="AU30" s="31">
        <f t="shared" si="9"/>
        <v>0.10163667864000002</v>
      </c>
      <c r="AV30" s="31">
        <f t="shared" si="9"/>
        <v>9.9876330656000004E-2</v>
      </c>
      <c r="AW30" s="31">
        <f t="shared" si="9"/>
        <v>9.7234415828000006E-2</v>
      </c>
      <c r="AX30" s="31">
        <f t="shared" si="9"/>
        <v>9.0866498528000009E-2</v>
      </c>
      <c r="AY30" s="31">
        <f>AY11</f>
        <v>8.7590371160000013E-2</v>
      </c>
      <c r="AZ30" s="31"/>
      <c r="BA30" s="31"/>
      <c r="BB30" s="31"/>
      <c r="BC30" s="31"/>
      <c r="BD30" s="31"/>
      <c r="BE30" s="31"/>
      <c r="BF30" s="141"/>
      <c r="BG30" s="141"/>
      <c r="BI30" s="32"/>
      <c r="BJ30" s="32"/>
    </row>
    <row r="31" spans="24:62" ht="15" customHeight="1">
      <c r="Y31" s="87" t="s">
        <v>140</v>
      </c>
      <c r="Z31" s="14"/>
      <c r="AA31" s="14">
        <f t="shared" ref="AA31:AX31" si="10">AA12</f>
        <v>9910.6586158148057</v>
      </c>
      <c r="AB31" s="14">
        <f t="shared" si="10"/>
        <v>9433.1295624956911</v>
      </c>
      <c r="AC31" s="14">
        <f t="shared" si="10"/>
        <v>9398.8544222426717</v>
      </c>
      <c r="AD31" s="14">
        <f t="shared" si="10"/>
        <v>9131.1318698893083</v>
      </c>
      <c r="AE31" s="14">
        <f t="shared" si="10"/>
        <v>10208.630427212323</v>
      </c>
      <c r="AF31" s="14">
        <f t="shared" si="10"/>
        <v>10114.044334040294</v>
      </c>
      <c r="AG31" s="14">
        <f t="shared" si="10"/>
        <v>11117.329105593026</v>
      </c>
      <c r="AH31" s="14">
        <f t="shared" si="10"/>
        <v>11721.061775922752</v>
      </c>
      <c r="AI31" s="14">
        <f t="shared" si="10"/>
        <v>10428.204222230408</v>
      </c>
      <c r="AJ31" s="14">
        <f t="shared" si="10"/>
        <v>4218.5895017867424</v>
      </c>
      <c r="AK31" s="14">
        <f t="shared" si="10"/>
        <v>6719.7584773469416</v>
      </c>
      <c r="AL31" s="14">
        <f t="shared" si="10"/>
        <v>3358.1568536531995</v>
      </c>
      <c r="AM31" s="14">
        <f t="shared" si="10"/>
        <v>3222.2053164553799</v>
      </c>
      <c r="AN31" s="14">
        <f t="shared" si="10"/>
        <v>3267.600592395062</v>
      </c>
      <c r="AO31" s="14">
        <f t="shared" si="10"/>
        <v>3600.1823625817474</v>
      </c>
      <c r="AP31" s="14">
        <f t="shared" si="10"/>
        <v>3093.4539066914222</v>
      </c>
      <c r="AQ31" s="14">
        <f t="shared" si="10"/>
        <v>3338.934971984921</v>
      </c>
      <c r="AR31" s="14">
        <f t="shared" si="10"/>
        <v>2563.9619346052978</v>
      </c>
      <c r="AS31" s="14">
        <f t="shared" si="10"/>
        <v>2647.4120693282616</v>
      </c>
      <c r="AT31" s="14">
        <f t="shared" si="10"/>
        <v>2777.3109730447109</v>
      </c>
      <c r="AU31" s="14">
        <f t="shared" si="10"/>
        <v>2270.0579602646444</v>
      </c>
      <c r="AV31" s="14">
        <f t="shared" si="10"/>
        <v>1931.4796974578469</v>
      </c>
      <c r="AW31" s="14">
        <f t="shared" si="10"/>
        <v>1727.1385182498025</v>
      </c>
      <c r="AX31" s="14">
        <f t="shared" si="10"/>
        <v>1747.9230838501849</v>
      </c>
      <c r="AY31" s="14">
        <f>AY12</f>
        <v>1448.7710910466849</v>
      </c>
      <c r="AZ31" s="31"/>
      <c r="BA31" s="31"/>
      <c r="BB31" s="31"/>
      <c r="BC31" s="31"/>
      <c r="BD31" s="31"/>
      <c r="BE31" s="31"/>
      <c r="BF31" s="99"/>
      <c r="BG31" s="99"/>
      <c r="BI31" s="32"/>
      <c r="BJ31" s="32"/>
    </row>
    <row r="32" spans="24:62" ht="15" customHeight="1">
      <c r="Y32" s="87" t="s">
        <v>208</v>
      </c>
      <c r="Z32" s="14"/>
      <c r="AA32" s="14">
        <f t="shared" ref="AA32:AX32" si="11">AA16</f>
        <v>4249.1652849538195</v>
      </c>
      <c r="AB32" s="14">
        <f t="shared" si="11"/>
        <v>4278.7126484848359</v>
      </c>
      <c r="AC32" s="14">
        <f t="shared" si="11"/>
        <v>4265.7875790607468</v>
      </c>
      <c r="AD32" s="14">
        <f t="shared" si="11"/>
        <v>4196.7029323152829</v>
      </c>
      <c r="AE32" s="14">
        <f t="shared" si="11"/>
        <v>4107.1596505479392</v>
      </c>
      <c r="AF32" s="14">
        <f t="shared" si="11"/>
        <v>4037.7434912761364</v>
      </c>
      <c r="AG32" s="14">
        <f t="shared" si="11"/>
        <v>3989.9157396106211</v>
      </c>
      <c r="AH32" s="14">
        <f t="shared" si="11"/>
        <v>3967.074024655964</v>
      </c>
      <c r="AI32" s="14">
        <f t="shared" si="11"/>
        <v>3922.8817535178114</v>
      </c>
      <c r="AJ32" s="14">
        <f t="shared" si="11"/>
        <v>3892.3680320217832</v>
      </c>
      <c r="AK32" s="14">
        <f t="shared" si="11"/>
        <v>3935.8012908583928</v>
      </c>
      <c r="AL32" s="14">
        <f t="shared" si="11"/>
        <v>3991.1122496479329</v>
      </c>
      <c r="AM32" s="14">
        <f t="shared" si="11"/>
        <v>4072.7254371674958</v>
      </c>
      <c r="AN32" s="14">
        <f t="shared" si="11"/>
        <v>4151.9867947637722</v>
      </c>
      <c r="AO32" s="14">
        <f t="shared" si="11"/>
        <v>4187.799601857133</v>
      </c>
      <c r="AP32" s="14">
        <f t="shared" si="11"/>
        <v>4278.0065151406197</v>
      </c>
      <c r="AQ32" s="14">
        <f t="shared" si="11"/>
        <v>4421.9914388636507</v>
      </c>
      <c r="AR32" s="14">
        <f t="shared" si="11"/>
        <v>4523.5612245506927</v>
      </c>
      <c r="AS32" s="14">
        <f t="shared" si="11"/>
        <v>4625.236839438543</v>
      </c>
      <c r="AT32" s="14">
        <f t="shared" si="11"/>
        <v>4709.7062558722337</v>
      </c>
      <c r="AU32" s="14">
        <f t="shared" si="11"/>
        <v>4649.9308996082336</v>
      </c>
      <c r="AV32" s="14">
        <f t="shared" si="11"/>
        <v>4654.0548307872723</v>
      </c>
      <c r="AW32" s="14">
        <f t="shared" si="11"/>
        <v>4597.1096812063024</v>
      </c>
      <c r="AX32" s="14">
        <f t="shared" si="11"/>
        <v>4543.4770834839837</v>
      </c>
      <c r="AY32" s="14">
        <f>AY16</f>
        <v>4493.7792712988457</v>
      </c>
      <c r="AZ32" s="31"/>
      <c r="BA32" s="31"/>
      <c r="BB32" s="31"/>
      <c r="BC32" s="31"/>
      <c r="BD32" s="31"/>
      <c r="BE32" s="31"/>
      <c r="BF32" s="99"/>
      <c r="BG32" s="99"/>
      <c r="BI32" s="32"/>
      <c r="BJ32" s="32"/>
    </row>
    <row r="33" spans="25:62" ht="15" customHeight="1">
      <c r="Y33" s="392" t="s">
        <v>209</v>
      </c>
      <c r="Z33" s="18"/>
      <c r="AA33" s="18">
        <f t="shared" ref="AA33:AX33" si="12">AA17</f>
        <v>7262.0357186524025</v>
      </c>
      <c r="AB33" s="18">
        <f t="shared" si="12"/>
        <v>7107.3114563826639</v>
      </c>
      <c r="AC33" s="18">
        <f t="shared" si="12"/>
        <v>7049.693788301307</v>
      </c>
      <c r="AD33" s="18">
        <f t="shared" si="12"/>
        <v>7124.1620709240124</v>
      </c>
      <c r="AE33" s="18">
        <f t="shared" si="12"/>
        <v>7009.3140726711581</v>
      </c>
      <c r="AF33" s="18">
        <f t="shared" si="12"/>
        <v>6711.6801960469929</v>
      </c>
      <c r="AG33" s="18">
        <f t="shared" si="12"/>
        <v>6584.2528446872711</v>
      </c>
      <c r="AH33" s="18">
        <f t="shared" si="12"/>
        <v>6493.0467721824216</v>
      </c>
      <c r="AI33" s="18">
        <f t="shared" si="12"/>
        <v>6437.3157022025471</v>
      </c>
      <c r="AJ33" s="18">
        <f t="shared" si="12"/>
        <v>6417.6184829601643</v>
      </c>
      <c r="AK33" s="18">
        <f t="shared" si="12"/>
        <v>6457.0676130100301</v>
      </c>
      <c r="AL33" s="18">
        <f t="shared" si="12"/>
        <v>6274.8009638161957</v>
      </c>
      <c r="AM33" s="18">
        <f t="shared" si="12"/>
        <v>6254.8179931136501</v>
      </c>
      <c r="AN33" s="18">
        <f t="shared" si="12"/>
        <v>6216.6404216288383</v>
      </c>
      <c r="AO33" s="18">
        <f t="shared" si="12"/>
        <v>6115.0310982118608</v>
      </c>
      <c r="AP33" s="18">
        <f t="shared" si="12"/>
        <v>6080.7335210410429</v>
      </c>
      <c r="AQ33" s="18">
        <f t="shared" si="12"/>
        <v>6042.1871322574361</v>
      </c>
      <c r="AR33" s="18">
        <f t="shared" si="12"/>
        <v>6372.7020341640145</v>
      </c>
      <c r="AS33" s="18">
        <f t="shared" si="12"/>
        <v>5640.8304472406107</v>
      </c>
      <c r="AT33" s="18">
        <f t="shared" si="12"/>
        <v>5390.5370086480852</v>
      </c>
      <c r="AU33" s="18">
        <f t="shared" si="12"/>
        <v>5772.3446225026291</v>
      </c>
      <c r="AV33" s="18">
        <f t="shared" si="12"/>
        <v>5704.5263207660928</v>
      </c>
      <c r="AW33" s="18">
        <f t="shared" si="12"/>
        <v>5686.4783141347534</v>
      </c>
      <c r="AX33" s="18">
        <f t="shared" si="12"/>
        <v>5740.8167622963483</v>
      </c>
      <c r="AY33" s="18">
        <f>AY17</f>
        <v>5719.531979131275</v>
      </c>
      <c r="AZ33" s="142"/>
      <c r="BA33" s="142"/>
      <c r="BB33" s="142"/>
      <c r="BC33" s="142"/>
      <c r="BD33" s="142"/>
      <c r="BE33" s="142"/>
      <c r="BF33" s="143"/>
      <c r="BG33" s="143"/>
      <c r="BI33" s="32"/>
      <c r="BJ33" s="32"/>
    </row>
    <row r="34" spans="25:62" ht="15" customHeight="1">
      <c r="Y34" s="392" t="s">
        <v>210</v>
      </c>
      <c r="Z34" s="18"/>
      <c r="AA34" s="18">
        <f t="shared" ref="AA34:AX34" si="13">AA18</f>
        <v>39.255762328812118</v>
      </c>
      <c r="AB34" s="18">
        <f t="shared" si="13"/>
        <v>36.246438524206958</v>
      </c>
      <c r="AC34" s="18">
        <f t="shared" si="13"/>
        <v>37.512582208451448</v>
      </c>
      <c r="AD34" s="18">
        <f t="shared" si="13"/>
        <v>34.082390279941542</v>
      </c>
      <c r="AE34" s="18">
        <f t="shared" si="13"/>
        <v>35.742541087863344</v>
      </c>
      <c r="AF34" s="18">
        <f t="shared" si="13"/>
        <v>34.286353706707793</v>
      </c>
      <c r="AG34" s="18">
        <f t="shared" si="13"/>
        <v>33.4548800744925</v>
      </c>
      <c r="AH34" s="18">
        <f t="shared" si="13"/>
        <v>32.49326899609445</v>
      </c>
      <c r="AI34" s="18">
        <f t="shared" si="13"/>
        <v>31.032401650917944</v>
      </c>
      <c r="AJ34" s="18">
        <f t="shared" si="13"/>
        <v>30.464506261233964</v>
      </c>
      <c r="AK34" s="18">
        <f t="shared" si="13"/>
        <v>29.639714542375057</v>
      </c>
      <c r="AL34" s="18">
        <f t="shared" si="13"/>
        <v>29.414079024575347</v>
      </c>
      <c r="AM34" s="18">
        <f t="shared" si="13"/>
        <v>28.534478953322111</v>
      </c>
      <c r="AN34" s="18">
        <f t="shared" si="13"/>
        <v>27.14850577364145</v>
      </c>
      <c r="AO34" s="18">
        <f t="shared" si="13"/>
        <v>26.075128830626493</v>
      </c>
      <c r="AP34" s="18">
        <f t="shared" si="13"/>
        <v>26.478092085949704</v>
      </c>
      <c r="AQ34" s="18">
        <f t="shared" si="13"/>
        <v>25.686692075053767</v>
      </c>
      <c r="AR34" s="18">
        <f t="shared" si="13"/>
        <v>24.969747438913405</v>
      </c>
      <c r="AS34" s="18">
        <f t="shared" si="13"/>
        <v>24.05756515736228</v>
      </c>
      <c r="AT34" s="18">
        <f t="shared" si="13"/>
        <v>23.351626110983812</v>
      </c>
      <c r="AU34" s="18">
        <f t="shared" si="13"/>
        <v>22.720564720350794</v>
      </c>
      <c r="AV34" s="18">
        <f t="shared" si="13"/>
        <v>22.482694939766191</v>
      </c>
      <c r="AW34" s="18">
        <f t="shared" si="13"/>
        <v>21.890157511334099</v>
      </c>
      <c r="AX34" s="18">
        <f t="shared" si="13"/>
        <v>22.284590106460907</v>
      </c>
      <c r="AY34" s="18">
        <f>AY18</f>
        <v>22.167286217867019</v>
      </c>
      <c r="AZ34" s="142"/>
      <c r="BA34" s="142"/>
      <c r="BB34" s="142"/>
      <c r="BC34" s="142"/>
      <c r="BD34" s="142"/>
      <c r="BE34" s="142"/>
      <c r="BF34" s="143"/>
      <c r="BG34" s="143"/>
      <c r="BI34" s="32"/>
      <c r="BJ34" s="32"/>
    </row>
    <row r="35" spans="25:62" ht="15" customHeight="1">
      <c r="Y35" s="565" t="s">
        <v>495</v>
      </c>
      <c r="Z35" s="18"/>
      <c r="AA35" s="18">
        <f t="shared" ref="AA35:AX35" si="14">AA20</f>
        <v>139.19934347338281</v>
      </c>
      <c r="AB35" s="18">
        <f t="shared" si="14"/>
        <v>136.73488002199832</v>
      </c>
      <c r="AC35" s="18">
        <f t="shared" si="14"/>
        <v>137.051342409744</v>
      </c>
      <c r="AD35" s="18">
        <f t="shared" si="14"/>
        <v>137.5265284102816</v>
      </c>
      <c r="AE35" s="18">
        <f t="shared" si="14"/>
        <v>136.4174327964144</v>
      </c>
      <c r="AF35" s="18">
        <f t="shared" si="14"/>
        <v>136.74842599990816</v>
      </c>
      <c r="AG35" s="18">
        <f t="shared" si="14"/>
        <v>137.07978291977145</v>
      </c>
      <c r="AH35" s="18">
        <f t="shared" si="14"/>
        <v>138.00374845877144</v>
      </c>
      <c r="AI35" s="18">
        <f t="shared" si="14"/>
        <v>137.33836134311144</v>
      </c>
      <c r="AJ35" s="18">
        <f t="shared" si="14"/>
        <v>137.84642344733143</v>
      </c>
      <c r="AK35" s="18">
        <f t="shared" si="14"/>
        <v>138.74196619631144</v>
      </c>
      <c r="AL35" s="18">
        <f t="shared" si="14"/>
        <v>139.82674815647144</v>
      </c>
      <c r="AM35" s="18">
        <f t="shared" si="14"/>
        <v>177.06772015792288</v>
      </c>
      <c r="AN35" s="18">
        <f t="shared" si="14"/>
        <v>208.11313590227996</v>
      </c>
      <c r="AO35" s="18">
        <f t="shared" si="14"/>
        <v>214.62517908533144</v>
      </c>
      <c r="AP35" s="18">
        <f t="shared" si="14"/>
        <v>242.8554825646946</v>
      </c>
      <c r="AQ35" s="18">
        <f t="shared" si="14"/>
        <v>250.00143490694308</v>
      </c>
      <c r="AR35" s="18">
        <f t="shared" si="14"/>
        <v>241.31617062238183</v>
      </c>
      <c r="AS35" s="18">
        <f t="shared" si="14"/>
        <v>271.43716627541215</v>
      </c>
      <c r="AT35" s="18">
        <f t="shared" si="14"/>
        <v>269.41882176100137</v>
      </c>
      <c r="AU35" s="18">
        <f t="shared" si="14"/>
        <v>235.60231094494225</v>
      </c>
      <c r="AV35" s="18">
        <f t="shared" si="14"/>
        <v>258.94055516823573</v>
      </c>
      <c r="AW35" s="18">
        <f t="shared" si="14"/>
        <v>256.71377228957999</v>
      </c>
      <c r="AX35" s="18">
        <f t="shared" si="14"/>
        <v>254.15228611551348</v>
      </c>
      <c r="AY35" s="18">
        <f>AY20</f>
        <v>253.88917420708529</v>
      </c>
      <c r="AZ35" s="142"/>
      <c r="BA35" s="142"/>
      <c r="BB35" s="142"/>
      <c r="BC35" s="142"/>
      <c r="BD35" s="142"/>
      <c r="BE35" s="142"/>
      <c r="BF35" s="143"/>
      <c r="BG35" s="143"/>
      <c r="BI35" s="32"/>
      <c r="BJ35" s="32"/>
    </row>
    <row r="36" spans="25:62" ht="15" customHeight="1">
      <c r="Y36" s="87" t="s">
        <v>145</v>
      </c>
      <c r="Z36" s="18"/>
      <c r="AA36" s="18">
        <f t="shared" ref="AA36:AX36" si="15">AA21</f>
        <v>1435.2468460874916</v>
      </c>
      <c r="AB36" s="18">
        <f t="shared" si="15"/>
        <v>1475.3925543741968</v>
      </c>
      <c r="AC36" s="18">
        <f t="shared" si="15"/>
        <v>1608.3888690031597</v>
      </c>
      <c r="AD36" s="18">
        <f t="shared" si="15"/>
        <v>1609.359088213921</v>
      </c>
      <c r="AE36" s="18">
        <f t="shared" si="15"/>
        <v>1767.2292353963494</v>
      </c>
      <c r="AF36" s="18">
        <f t="shared" si="15"/>
        <v>1904.7441478733801</v>
      </c>
      <c r="AG36" s="18">
        <f t="shared" si="15"/>
        <v>2025.7808976068825</v>
      </c>
      <c r="AH36" s="18">
        <f t="shared" si="15"/>
        <v>2097.919795018398</v>
      </c>
      <c r="AI36" s="18">
        <f t="shared" si="15"/>
        <v>2102.4091210104048</v>
      </c>
      <c r="AJ36" s="18">
        <f t="shared" si="15"/>
        <v>2173.4247371774914</v>
      </c>
      <c r="AK36" s="18">
        <f t="shared" si="15"/>
        <v>2154.7487405163265</v>
      </c>
      <c r="AL36" s="18">
        <f t="shared" si="15"/>
        <v>2085.655624771201</v>
      </c>
      <c r="AM36" s="18">
        <f t="shared" si="15"/>
        <v>1910.5292995959862</v>
      </c>
      <c r="AN36" s="18">
        <f t="shared" si="15"/>
        <v>1908.0055784246233</v>
      </c>
      <c r="AO36" s="18">
        <f t="shared" si="15"/>
        <v>1898.4443481188139</v>
      </c>
      <c r="AP36" s="18">
        <f t="shared" si="15"/>
        <v>1963.3159154133821</v>
      </c>
      <c r="AQ36" s="18">
        <f t="shared" si="15"/>
        <v>1843.2610491771397</v>
      </c>
      <c r="AR36" s="18">
        <f t="shared" si="15"/>
        <v>1694.0321105118771</v>
      </c>
      <c r="AS36" s="18">
        <f t="shared" si="15"/>
        <v>1628.6877064112966</v>
      </c>
      <c r="AT36" s="18">
        <f t="shared" si="15"/>
        <v>1570.8113926051417</v>
      </c>
      <c r="AU36" s="18">
        <f t="shared" si="15"/>
        <v>1516.8614605019745</v>
      </c>
      <c r="AV36" s="18">
        <f t="shared" si="15"/>
        <v>1524.317028563569</v>
      </c>
      <c r="AW36" s="18">
        <f t="shared" si="15"/>
        <v>1528.4066816499678</v>
      </c>
      <c r="AX36" s="18">
        <f t="shared" si="15"/>
        <v>1541.8382776093642</v>
      </c>
      <c r="AY36" s="18">
        <f>AY21</f>
        <v>1435.8945973873747</v>
      </c>
      <c r="AZ36" s="142"/>
      <c r="BA36" s="142"/>
      <c r="BB36" s="142"/>
      <c r="BC36" s="142"/>
      <c r="BD36" s="142"/>
      <c r="BE36" s="142"/>
      <c r="BF36" s="574"/>
      <c r="BG36" s="143"/>
      <c r="BI36" s="32"/>
      <c r="BJ36" s="32"/>
    </row>
    <row r="37" spans="25:62" ht="15" customHeight="1" thickBot="1">
      <c r="Y37" s="600" t="s">
        <v>494</v>
      </c>
      <c r="Z37" s="14"/>
      <c r="AA37" s="14">
        <f t="shared" ref="AA37:AX37" si="16">AA22</f>
        <v>1206.9216370892102</v>
      </c>
      <c r="AB37" s="14">
        <f t="shared" si="16"/>
        <v>1232.0650507006935</v>
      </c>
      <c r="AC37" s="14">
        <f t="shared" si="16"/>
        <v>1222.1984678416493</v>
      </c>
      <c r="AD37" s="14">
        <f t="shared" si="16"/>
        <v>1246.6742532704741</v>
      </c>
      <c r="AE37" s="14">
        <f t="shared" si="16"/>
        <v>1236.2475530392467</v>
      </c>
      <c r="AF37" s="14">
        <f t="shared" si="16"/>
        <v>1255.9564620713572</v>
      </c>
      <c r="AG37" s="14">
        <f t="shared" si="16"/>
        <v>1254.0620529236026</v>
      </c>
      <c r="AH37" s="14">
        <f t="shared" si="16"/>
        <v>1265.3177413468347</v>
      </c>
      <c r="AI37" s="14">
        <f t="shared" si="16"/>
        <v>1254.6922598113229</v>
      </c>
      <c r="AJ37" s="14">
        <f t="shared" si="16"/>
        <v>1225.5023365205111</v>
      </c>
      <c r="AK37" s="14">
        <f t="shared" si="16"/>
        <v>1195.377987340358</v>
      </c>
      <c r="AL37" s="14">
        <f t="shared" si="16"/>
        <v>1221.6574861579725</v>
      </c>
      <c r="AM37" s="14">
        <f t="shared" si="16"/>
        <v>1225.3118563602636</v>
      </c>
      <c r="AN37" s="14">
        <f t="shared" si="16"/>
        <v>1228.6286008887291</v>
      </c>
      <c r="AO37" s="14">
        <f t="shared" si="16"/>
        <v>1232.0008863260898</v>
      </c>
      <c r="AP37" s="14">
        <f t="shared" si="16"/>
        <v>1214.3627678273833</v>
      </c>
      <c r="AQ37" s="14">
        <f t="shared" si="16"/>
        <v>1224.3221830069033</v>
      </c>
      <c r="AR37" s="14">
        <f t="shared" si="16"/>
        <v>1203.6655304625865</v>
      </c>
      <c r="AS37" s="14">
        <f t="shared" si="16"/>
        <v>1204.0228910829471</v>
      </c>
      <c r="AT37" s="14">
        <f t="shared" si="16"/>
        <v>1188.0125787776817</v>
      </c>
      <c r="AU37" s="14">
        <f t="shared" si="16"/>
        <v>1174.0082206212562</v>
      </c>
      <c r="AV37" s="14">
        <f t="shared" si="16"/>
        <v>1164.6019871585033</v>
      </c>
      <c r="AW37" s="14">
        <f t="shared" si="16"/>
        <v>1127.1317999930529</v>
      </c>
      <c r="AX37" s="14">
        <f t="shared" si="16"/>
        <v>1130.7530616624736</v>
      </c>
      <c r="AY37" s="14">
        <f>AY22</f>
        <v>1123.8893157710568</v>
      </c>
      <c r="AZ37" s="31"/>
      <c r="BA37" s="31"/>
      <c r="BB37" s="31"/>
      <c r="BC37" s="31"/>
      <c r="BD37" s="31"/>
      <c r="BE37" s="31"/>
      <c r="BF37" s="99"/>
      <c r="BG37" s="101"/>
      <c r="BI37" s="32"/>
      <c r="BJ37" s="32"/>
    </row>
    <row r="38" spans="25:62" ht="15" customHeight="1" thickTop="1" thickBot="1">
      <c r="Y38" s="393" t="s">
        <v>146</v>
      </c>
      <c r="Z38" s="276"/>
      <c r="AA38" s="276">
        <f t="shared" ref="AA38:AX38" si="17">AA23</f>
        <v>371.35136022770956</v>
      </c>
      <c r="AB38" s="276">
        <f t="shared" si="17"/>
        <v>383.50790609005981</v>
      </c>
      <c r="AC38" s="276">
        <f t="shared" si="17"/>
        <v>386.14905237743227</v>
      </c>
      <c r="AD38" s="276">
        <f t="shared" si="17"/>
        <v>388.32922623137273</v>
      </c>
      <c r="AE38" s="276">
        <f t="shared" si="17"/>
        <v>396.13496801760914</v>
      </c>
      <c r="AF38" s="276">
        <f t="shared" si="17"/>
        <v>413.83442776448487</v>
      </c>
      <c r="AG38" s="276">
        <f t="shared" si="17"/>
        <v>421.19483514533562</v>
      </c>
      <c r="AH38" s="276">
        <f t="shared" si="17"/>
        <v>438.60859847841914</v>
      </c>
      <c r="AI38" s="276">
        <f t="shared" si="17"/>
        <v>454.11024796227662</v>
      </c>
      <c r="AJ38" s="276">
        <f t="shared" si="17"/>
        <v>459.78163125777468</v>
      </c>
      <c r="AK38" s="276">
        <f t="shared" si="17"/>
        <v>486.62795894982548</v>
      </c>
      <c r="AL38" s="276">
        <f t="shared" si="17"/>
        <v>501.60527030766406</v>
      </c>
      <c r="AM38" s="276">
        <f t="shared" si="17"/>
        <v>399.26956399155239</v>
      </c>
      <c r="AN38" s="276">
        <f t="shared" si="17"/>
        <v>392.90387064713036</v>
      </c>
      <c r="AO38" s="276">
        <f t="shared" si="17"/>
        <v>381.96655838969866</v>
      </c>
      <c r="AP38" s="276">
        <f t="shared" si="17"/>
        <v>378.39856771775266</v>
      </c>
      <c r="AQ38" s="276">
        <f t="shared" si="17"/>
        <v>374.25616550883109</v>
      </c>
      <c r="AR38" s="276">
        <f t="shared" si="17"/>
        <v>357.44962843706838</v>
      </c>
      <c r="AS38" s="276">
        <f t="shared" si="17"/>
        <v>358.21528347671057</v>
      </c>
      <c r="AT38" s="276">
        <f t="shared" si="17"/>
        <v>330.22338682578976</v>
      </c>
      <c r="AU38" s="276">
        <f t="shared" si="17"/>
        <v>325.37214168234914</v>
      </c>
      <c r="AV38" s="276">
        <f t="shared" si="17"/>
        <v>319.61621524396514</v>
      </c>
      <c r="AW38" s="276">
        <f t="shared" si="17"/>
        <v>338.71489968498184</v>
      </c>
      <c r="AX38" s="276">
        <f t="shared" si="17"/>
        <v>324.97950121510638</v>
      </c>
      <c r="AY38" s="276">
        <f>AY23</f>
        <v>316.13299263102817</v>
      </c>
      <c r="AZ38" s="274"/>
      <c r="BA38" s="274"/>
      <c r="BB38" s="274"/>
      <c r="BC38" s="274"/>
      <c r="BD38" s="274"/>
      <c r="BE38" s="274"/>
      <c r="BF38" s="272"/>
      <c r="BG38" s="143"/>
      <c r="BH38" s="32"/>
      <c r="BI38" s="32"/>
    </row>
    <row r="39" spans="25:62" ht="15" customHeight="1" thickTop="1">
      <c r="Y39" s="394" t="s">
        <v>95</v>
      </c>
      <c r="Z39" s="16"/>
      <c r="AA39" s="16">
        <f t="shared" ref="AA39:AX39" si="18">SUM(AA28:AA34,AA35:AA38)</f>
        <v>30812.405818412124</v>
      </c>
      <c r="AB39" s="16">
        <f t="shared" si="18"/>
        <v>30511.376865631355</v>
      </c>
      <c r="AC39" s="16">
        <f t="shared" si="18"/>
        <v>30649.101787924141</v>
      </c>
      <c r="AD39" s="16">
        <f t="shared" si="18"/>
        <v>30541.591769865849</v>
      </c>
      <c r="AE39" s="16">
        <f t="shared" si="18"/>
        <v>31848.679456001235</v>
      </c>
      <c r="AF39" s="16">
        <f t="shared" si="18"/>
        <v>32150.303481632978</v>
      </c>
      <c r="AG39" s="16">
        <f t="shared" si="18"/>
        <v>33269.565247129285</v>
      </c>
      <c r="AH39" s="16">
        <f t="shared" si="18"/>
        <v>34066.595861420523</v>
      </c>
      <c r="AI39" s="16">
        <f t="shared" si="18"/>
        <v>32509.135617347707</v>
      </c>
      <c r="AJ39" s="16">
        <f t="shared" si="18"/>
        <v>26427.52555728245</v>
      </c>
      <c r="AK39" s="16">
        <f t="shared" si="18"/>
        <v>28999.206758503162</v>
      </c>
      <c r="AL39" s="16">
        <f t="shared" si="18"/>
        <v>25481.026457816901</v>
      </c>
      <c r="AM39" s="16">
        <f t="shared" si="18"/>
        <v>25017.412669964124</v>
      </c>
      <c r="AN39" s="16">
        <f t="shared" si="18"/>
        <v>24862.266064381882</v>
      </c>
      <c r="AO39" s="16">
        <f t="shared" si="18"/>
        <v>24895.576132662816</v>
      </c>
      <c r="AP39" s="16">
        <f t="shared" si="18"/>
        <v>24516.807310025077</v>
      </c>
      <c r="AQ39" s="16">
        <f t="shared" si="18"/>
        <v>24541.273520451574</v>
      </c>
      <c r="AR39" s="16">
        <f t="shared" si="18"/>
        <v>23977.174894832762</v>
      </c>
      <c r="AS39" s="16">
        <f t="shared" si="18"/>
        <v>23095.118103386772</v>
      </c>
      <c r="AT39" s="16">
        <f t="shared" si="18"/>
        <v>22630.135319433135</v>
      </c>
      <c r="AU39" s="16">
        <f t="shared" si="18"/>
        <v>22312.315567728776</v>
      </c>
      <c r="AV39" s="16">
        <f t="shared" si="18"/>
        <v>21835.785656861008</v>
      </c>
      <c r="AW39" s="16">
        <f t="shared" si="18"/>
        <v>21425.966607909886</v>
      </c>
      <c r="AX39" s="16">
        <f t="shared" si="18"/>
        <v>21477.903816176877</v>
      </c>
      <c r="AY39" s="16">
        <f>SUM(AY28:AY34,AY35:AY38)</f>
        <v>20848.329884267452</v>
      </c>
      <c r="AZ39" s="34"/>
      <c r="BA39" s="34"/>
      <c r="BB39" s="34"/>
      <c r="BC39" s="34"/>
      <c r="BD39" s="34"/>
      <c r="BE39" s="34"/>
      <c r="BF39" s="103"/>
      <c r="BG39" s="99"/>
      <c r="BI39" s="32"/>
      <c r="BJ39" s="32"/>
    </row>
    <row r="41" spans="25:62">
      <c r="Y41" s="667" t="s">
        <v>386</v>
      </c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</row>
    <row r="42" spans="25:62">
      <c r="Y42" s="13"/>
      <c r="Z42" s="367">
        <v>1990</v>
      </c>
      <c r="AA42" s="13">
        <v>1990</v>
      </c>
      <c r="AB42" s="13">
        <f t="shared" ref="AB42:BE42" si="19">AA42+1</f>
        <v>1991</v>
      </c>
      <c r="AC42" s="13">
        <f t="shared" si="19"/>
        <v>1992</v>
      </c>
      <c r="AD42" s="13">
        <f t="shared" si="19"/>
        <v>1993</v>
      </c>
      <c r="AE42" s="13">
        <f t="shared" si="19"/>
        <v>1994</v>
      </c>
      <c r="AF42" s="13">
        <f t="shared" si="19"/>
        <v>1995</v>
      </c>
      <c r="AG42" s="13">
        <f t="shared" si="19"/>
        <v>1996</v>
      </c>
      <c r="AH42" s="13">
        <f t="shared" si="19"/>
        <v>1997</v>
      </c>
      <c r="AI42" s="13">
        <f t="shared" si="19"/>
        <v>1998</v>
      </c>
      <c r="AJ42" s="13">
        <f t="shared" si="19"/>
        <v>1999</v>
      </c>
      <c r="AK42" s="13">
        <f t="shared" si="19"/>
        <v>2000</v>
      </c>
      <c r="AL42" s="13">
        <f t="shared" si="19"/>
        <v>2001</v>
      </c>
      <c r="AM42" s="13">
        <f t="shared" si="19"/>
        <v>2002</v>
      </c>
      <c r="AN42" s="13">
        <f t="shared" si="19"/>
        <v>2003</v>
      </c>
      <c r="AO42" s="13">
        <f t="shared" si="19"/>
        <v>2004</v>
      </c>
      <c r="AP42" s="13">
        <f t="shared" si="19"/>
        <v>2005</v>
      </c>
      <c r="AQ42" s="13">
        <f t="shared" si="19"/>
        <v>2006</v>
      </c>
      <c r="AR42" s="13">
        <f t="shared" si="19"/>
        <v>2007</v>
      </c>
      <c r="AS42" s="13">
        <f t="shared" si="19"/>
        <v>2008</v>
      </c>
      <c r="AT42" s="13">
        <f t="shared" si="19"/>
        <v>2009</v>
      </c>
      <c r="AU42" s="13">
        <f t="shared" si="19"/>
        <v>2010</v>
      </c>
      <c r="AV42" s="13">
        <f t="shared" si="19"/>
        <v>2011</v>
      </c>
      <c r="AW42" s="13">
        <f t="shared" si="19"/>
        <v>2012</v>
      </c>
      <c r="AX42" s="13">
        <f t="shared" si="19"/>
        <v>2013</v>
      </c>
      <c r="AY42" s="13">
        <f t="shared" si="19"/>
        <v>2014</v>
      </c>
      <c r="AZ42" s="13">
        <f t="shared" si="19"/>
        <v>2015</v>
      </c>
      <c r="BA42" s="13">
        <f t="shared" si="19"/>
        <v>2016</v>
      </c>
      <c r="BB42" s="13">
        <f t="shared" si="19"/>
        <v>2017</v>
      </c>
      <c r="BC42" s="13">
        <f t="shared" si="19"/>
        <v>2018</v>
      </c>
      <c r="BD42" s="13">
        <f t="shared" si="19"/>
        <v>2019</v>
      </c>
      <c r="BE42" s="13">
        <f t="shared" si="19"/>
        <v>2020</v>
      </c>
      <c r="BF42" s="13" t="s">
        <v>136</v>
      </c>
      <c r="BG42" s="13" t="s">
        <v>11</v>
      </c>
    </row>
    <row r="43" spans="25:62" ht="15" customHeight="1">
      <c r="Y43" s="784" t="s">
        <v>137</v>
      </c>
      <c r="Z43" s="810">
        <f>AA28</f>
        <v>2459.1921056249457</v>
      </c>
      <c r="AA43" s="811">
        <f>IF(ISTEXT(AA28),AA28,AA28/$Z43-1)</f>
        <v>0</v>
      </c>
      <c r="AB43" s="811">
        <f t="shared" ref="AB43:BE43" si="20">IF(ISTEXT(AB28),AB28,AB28/$Z43-1)</f>
        <v>3.5709468763876817E-2</v>
      </c>
      <c r="AC43" s="811">
        <f t="shared" si="20"/>
        <v>5.3006658144212127E-2</v>
      </c>
      <c r="AD43" s="811">
        <f t="shared" si="20"/>
        <v>0.1187756672388498</v>
      </c>
      <c r="AE43" s="811">
        <f t="shared" si="20"/>
        <v>0.2034738494289805</v>
      </c>
      <c r="AF43" s="811">
        <f t="shared" si="20"/>
        <v>0.39753410398101896</v>
      </c>
      <c r="AG43" s="811">
        <f t="shared" si="20"/>
        <v>0.43471143774404042</v>
      </c>
      <c r="AH43" s="811">
        <f t="shared" si="20"/>
        <v>0.50171288533688796</v>
      </c>
      <c r="AI43" s="811">
        <f t="shared" si="20"/>
        <v>0.47204770697712073</v>
      </c>
      <c r="AJ43" s="811">
        <f t="shared" si="20"/>
        <v>0.53384794602525698</v>
      </c>
      <c r="AK43" s="811">
        <f t="shared" si="20"/>
        <v>0.57936048574026366</v>
      </c>
      <c r="AL43" s="811">
        <f t="shared" si="20"/>
        <v>0.64543274723037247</v>
      </c>
      <c r="AM43" s="811">
        <f t="shared" si="20"/>
        <v>0.68417816232858097</v>
      </c>
      <c r="AN43" s="811">
        <f t="shared" si="20"/>
        <v>0.68198312408103723</v>
      </c>
      <c r="AO43" s="811">
        <f t="shared" si="20"/>
        <v>0.70459134766179132</v>
      </c>
      <c r="AP43" s="811">
        <f t="shared" si="20"/>
        <v>0.79817953644037343</v>
      </c>
      <c r="AQ43" s="811">
        <f t="shared" si="20"/>
        <v>0.78226980528340984</v>
      </c>
      <c r="AR43" s="811">
        <f t="shared" si="20"/>
        <v>0.82746087931610179</v>
      </c>
      <c r="AS43" s="811">
        <f t="shared" si="20"/>
        <v>0.7664835290816483</v>
      </c>
      <c r="AT43" s="811">
        <f t="shared" si="20"/>
        <v>0.70025788685794699</v>
      </c>
      <c r="AU43" s="811">
        <f t="shared" si="20"/>
        <v>0.74473648042046303</v>
      </c>
      <c r="AV43" s="811">
        <f t="shared" si="20"/>
        <v>0.75548511351807535</v>
      </c>
      <c r="AW43" s="811">
        <f t="shared" si="20"/>
        <v>0.75379378519538887</v>
      </c>
      <c r="AX43" s="811">
        <f t="shared" si="20"/>
        <v>0.79915246273267604</v>
      </c>
      <c r="AY43" s="811">
        <f t="shared" ref="AY43:AY54" si="21">IF(ISTEXT(AY28),AY28,AY28/$Z43-1)</f>
        <v>0.75959734254428102</v>
      </c>
      <c r="AZ43" s="19">
        <f t="shared" si="20"/>
        <v>-1</v>
      </c>
      <c r="BA43" s="19">
        <f t="shared" si="20"/>
        <v>-1</v>
      </c>
      <c r="BB43" s="19">
        <f t="shared" si="20"/>
        <v>-1</v>
      </c>
      <c r="BC43" s="19">
        <f t="shared" si="20"/>
        <v>-1</v>
      </c>
      <c r="BD43" s="19">
        <f t="shared" si="20"/>
        <v>-1</v>
      </c>
      <c r="BE43" s="19">
        <f t="shared" si="20"/>
        <v>-1</v>
      </c>
      <c r="BF43" s="1113"/>
      <c r="BG43" s="88"/>
    </row>
    <row r="44" spans="25:62" ht="15" customHeight="1">
      <c r="Y44" s="784" t="s">
        <v>138</v>
      </c>
      <c r="Z44" s="810">
        <f t="shared" ref="Z44:Z54" si="22">AA29</f>
        <v>3739.2705547523165</v>
      </c>
      <c r="AA44" s="811">
        <f>IF(ISTEXT(AA29),AA29,AA29/$Z44-1)</f>
        <v>0</v>
      </c>
      <c r="AB44" s="811">
        <f t="shared" ref="AB44:BE44" si="23">IF(ISTEXT(AB29),AB29,AB29/$Z44-1)</f>
        <v>3.7932559416132605E-2</v>
      </c>
      <c r="AC44" s="811">
        <f t="shared" si="23"/>
        <v>5.7359596057295015E-2</v>
      </c>
      <c r="AD44" s="811">
        <f t="shared" si="23"/>
        <v>4.8916642362416995E-2</v>
      </c>
      <c r="AE44" s="811">
        <f t="shared" si="23"/>
        <v>6.7609279329258198E-2</v>
      </c>
      <c r="AF44" s="811">
        <f t="shared" si="23"/>
        <v>9.762351476059461E-2</v>
      </c>
      <c r="AG44" s="811">
        <f t="shared" si="23"/>
        <v>0.11736205138750466</v>
      </c>
      <c r="AH44" s="811">
        <f t="shared" si="23"/>
        <v>0.12854319715553753</v>
      </c>
      <c r="AI44" s="811">
        <f t="shared" si="23"/>
        <v>0.10208046116722902</v>
      </c>
      <c r="AJ44" s="811">
        <f t="shared" si="23"/>
        <v>9.6414355778061678E-2</v>
      </c>
      <c r="AK44" s="811">
        <f t="shared" si="23"/>
        <v>6.9027825255882913E-2</v>
      </c>
      <c r="AL44" s="811">
        <f t="shared" si="23"/>
        <v>2.4869493988245228E-2</v>
      </c>
      <c r="AM44" s="811">
        <f t="shared" si="23"/>
        <v>-4.1219600803884537E-2</v>
      </c>
      <c r="AN44" s="811">
        <f t="shared" si="23"/>
        <v>-0.11083869348969966</v>
      </c>
      <c r="AO44" s="811">
        <f t="shared" si="23"/>
        <v>-0.18502089946934086</v>
      </c>
      <c r="AP44" s="811">
        <f t="shared" si="23"/>
        <v>-0.24663922039834796</v>
      </c>
      <c r="AQ44" s="811">
        <f t="shared" si="23"/>
        <v>-0.29462739331971111</v>
      </c>
      <c r="AR44" s="811">
        <f t="shared" si="23"/>
        <v>-0.33106627633548236</v>
      </c>
      <c r="AS44" s="811">
        <f t="shared" si="23"/>
        <v>-0.37127310901448385</v>
      </c>
      <c r="AT44" s="811">
        <f t="shared" si="23"/>
        <v>-0.41448615719783499</v>
      </c>
      <c r="AU44" s="811">
        <f t="shared" si="23"/>
        <v>-0.45051486885682368</v>
      </c>
      <c r="AV44" s="811">
        <f t="shared" si="23"/>
        <v>-0.48155895933351434</v>
      </c>
      <c r="AW44" s="811">
        <f t="shared" si="23"/>
        <v>-0.5107682927616175</v>
      </c>
      <c r="AX44" s="811">
        <f t="shared" si="23"/>
        <v>-0.53276267534303545</v>
      </c>
      <c r="AY44" s="811">
        <f t="shared" si="21"/>
        <v>-0.54349420098203782</v>
      </c>
      <c r="AZ44" s="19">
        <f t="shared" si="23"/>
        <v>-1</v>
      </c>
      <c r="BA44" s="19">
        <f t="shared" si="23"/>
        <v>-1</v>
      </c>
      <c r="BB44" s="19">
        <f t="shared" si="23"/>
        <v>-1</v>
      </c>
      <c r="BC44" s="19">
        <f t="shared" si="23"/>
        <v>-1</v>
      </c>
      <c r="BD44" s="19">
        <f t="shared" si="23"/>
        <v>-1</v>
      </c>
      <c r="BE44" s="19">
        <f t="shared" si="23"/>
        <v>-1</v>
      </c>
      <c r="BF44" s="1114"/>
      <c r="BG44" s="141"/>
    </row>
    <row r="45" spans="25:62" ht="15" customHeight="1">
      <c r="Y45" s="784" t="s">
        <v>207</v>
      </c>
      <c r="Z45" s="810">
        <f t="shared" si="22"/>
        <v>0.108589407232</v>
      </c>
      <c r="AA45" s="811">
        <f>IF(ISTEXT(AA30),AA30,AA30/$Z45-1)</f>
        <v>0</v>
      </c>
      <c r="AB45" s="811">
        <f t="shared" ref="AB45:BE45" si="24">IF(ISTEXT(AB30),AB30,AB30/$Z45-1)</f>
        <v>0.4473051508995276</v>
      </c>
      <c r="AC45" s="811">
        <f t="shared" si="24"/>
        <v>0.5325645716478129</v>
      </c>
      <c r="AD45" s="811">
        <f t="shared" si="24"/>
        <v>0.43666238463475815</v>
      </c>
      <c r="AE45" s="811">
        <f t="shared" si="24"/>
        <v>0.38358996618341545</v>
      </c>
      <c r="AF45" s="811">
        <f t="shared" si="24"/>
        <v>0.37691196350815726</v>
      </c>
      <c r="AG45" s="811">
        <f t="shared" si="24"/>
        <v>0.33575890210086468</v>
      </c>
      <c r="AH45" s="811">
        <f t="shared" si="24"/>
        <v>0.30138785167210647</v>
      </c>
      <c r="AI45" s="811">
        <f t="shared" si="24"/>
        <v>0.16429502853702438</v>
      </c>
      <c r="AJ45" s="811">
        <f t="shared" si="24"/>
        <v>4.2729574810982385E-2</v>
      </c>
      <c r="AK45" s="811">
        <f t="shared" si="24"/>
        <v>-6.3295611378700878E-3</v>
      </c>
      <c r="AL45" s="811">
        <f t="shared" si="24"/>
        <v>-0.10084579771767033</v>
      </c>
      <c r="AM45" s="811">
        <f t="shared" si="24"/>
        <v>-0.13391445013537862</v>
      </c>
      <c r="AN45" s="811">
        <f t="shared" si="24"/>
        <v>-3.9947201762803974E-2</v>
      </c>
      <c r="AO45" s="811">
        <f t="shared" si="24"/>
        <v>-2.3565696408423764E-2</v>
      </c>
      <c r="AP45" s="811">
        <f t="shared" si="24"/>
        <v>4.835973911138991E-2</v>
      </c>
      <c r="AQ45" s="811">
        <f t="shared" si="24"/>
        <v>9.2985892983348251E-3</v>
      </c>
      <c r="AR45" s="811">
        <f t="shared" si="24"/>
        <v>5.8761722037650177E-2</v>
      </c>
      <c r="AS45" s="811">
        <f t="shared" si="24"/>
        <v>6.6725580189600509E-2</v>
      </c>
      <c r="AT45" s="811">
        <f t="shared" si="24"/>
        <v>-6.9831613905018131E-3</v>
      </c>
      <c r="AU45" s="811">
        <f t="shared" si="24"/>
        <v>-6.4027687131080424E-2</v>
      </c>
      <c r="AV45" s="811">
        <f t="shared" si="24"/>
        <v>-8.0238734127948685E-2</v>
      </c>
      <c r="AW45" s="811">
        <f t="shared" si="24"/>
        <v>-0.10456813139922749</v>
      </c>
      <c r="AX45" s="811">
        <f t="shared" si="24"/>
        <v>-0.16321029054091074</v>
      </c>
      <c r="AY45" s="811">
        <f t="shared" si="21"/>
        <v>-0.19338015196211356</v>
      </c>
      <c r="AZ45" s="19">
        <f t="shared" si="24"/>
        <v>-1</v>
      </c>
      <c r="BA45" s="19">
        <f t="shared" si="24"/>
        <v>-1</v>
      </c>
      <c r="BB45" s="19">
        <f t="shared" si="24"/>
        <v>-1</v>
      </c>
      <c r="BC45" s="19">
        <f t="shared" si="24"/>
        <v>-1</v>
      </c>
      <c r="BD45" s="19">
        <f t="shared" si="24"/>
        <v>-1</v>
      </c>
      <c r="BE45" s="19">
        <f t="shared" si="24"/>
        <v>-1</v>
      </c>
      <c r="BF45" s="1114"/>
      <c r="BG45" s="141"/>
    </row>
    <row r="46" spans="25:62" ht="15" customHeight="1">
      <c r="Y46" s="784" t="s">
        <v>140</v>
      </c>
      <c r="Z46" s="810">
        <f t="shared" si="22"/>
        <v>9910.6586158148057</v>
      </c>
      <c r="AA46" s="811">
        <f>IF(ISTEXT(AA31),AA31,AA31/$Z46-1)</f>
        <v>0</v>
      </c>
      <c r="AB46" s="811">
        <f t="shared" ref="AB46:BE46" si="25">IF(ISTEXT(AB31),AB31,AB31/$Z46-1)</f>
        <v>-4.8183382339202385E-2</v>
      </c>
      <c r="AC46" s="811">
        <f t="shared" si="25"/>
        <v>-5.1641794295631316E-2</v>
      </c>
      <c r="AD46" s="811">
        <f t="shared" si="25"/>
        <v>-7.8655392758820053E-2</v>
      </c>
      <c r="AE46" s="811">
        <f t="shared" si="25"/>
        <v>3.006579309694235E-2</v>
      </c>
      <c r="AF46" s="811">
        <f t="shared" si="25"/>
        <v>2.0521917473873996E-2</v>
      </c>
      <c r="AG46" s="811">
        <f t="shared" si="25"/>
        <v>0.12175482342340915</v>
      </c>
      <c r="AH46" s="811">
        <f t="shared" si="25"/>
        <v>0.18267233594536481</v>
      </c>
      <c r="AI46" s="811">
        <f t="shared" si="25"/>
        <v>5.2221111278087484E-2</v>
      </c>
      <c r="AJ46" s="811">
        <f t="shared" si="25"/>
        <v>-0.57433812773502435</v>
      </c>
      <c r="AK46" s="811">
        <f t="shared" si="25"/>
        <v>-0.32196650718813247</v>
      </c>
      <c r="AL46" s="811">
        <f t="shared" si="25"/>
        <v>-0.66115704477051973</v>
      </c>
      <c r="AM46" s="811">
        <f t="shared" si="25"/>
        <v>-0.67487475440697886</v>
      </c>
      <c r="AN46" s="811">
        <f t="shared" si="25"/>
        <v>-0.67029430443897742</v>
      </c>
      <c r="AO46" s="811">
        <f t="shared" si="25"/>
        <v>-0.63673631570390254</v>
      </c>
      <c r="AP46" s="811">
        <f t="shared" si="25"/>
        <v>-0.68786596061788641</v>
      </c>
      <c r="AQ46" s="811">
        <f t="shared" si="25"/>
        <v>-0.66309656084239865</v>
      </c>
      <c r="AR46" s="811">
        <f t="shared" si="25"/>
        <v>-0.74129247772555817</v>
      </c>
      <c r="AS46" s="811">
        <f t="shared" si="25"/>
        <v>-0.73287223665401124</v>
      </c>
      <c r="AT46" s="811">
        <f t="shared" si="25"/>
        <v>-0.71976524661914465</v>
      </c>
      <c r="AU46" s="811">
        <f t="shared" si="25"/>
        <v>-0.77094782009318452</v>
      </c>
      <c r="AV46" s="811">
        <f t="shared" si="25"/>
        <v>-0.80511086373455409</v>
      </c>
      <c r="AW46" s="811">
        <f t="shared" si="25"/>
        <v>-0.82572918862387779</v>
      </c>
      <c r="AX46" s="811">
        <f t="shared" si="25"/>
        <v>-0.82363199544973131</v>
      </c>
      <c r="AY46" s="811">
        <f t="shared" si="21"/>
        <v>-0.85381687058266476</v>
      </c>
      <c r="AZ46" s="19">
        <f t="shared" si="25"/>
        <v>-1</v>
      </c>
      <c r="BA46" s="19">
        <f t="shared" si="25"/>
        <v>-1</v>
      </c>
      <c r="BB46" s="19">
        <f t="shared" si="25"/>
        <v>-1</v>
      </c>
      <c r="BC46" s="19">
        <f t="shared" si="25"/>
        <v>-1</v>
      </c>
      <c r="BD46" s="19">
        <f t="shared" si="25"/>
        <v>-1</v>
      </c>
      <c r="BE46" s="19">
        <f t="shared" si="25"/>
        <v>-1</v>
      </c>
      <c r="BF46" s="1114"/>
      <c r="BG46" s="99"/>
    </row>
    <row r="47" spans="25:62" ht="15" customHeight="1">
      <c r="Y47" s="784" t="s">
        <v>208</v>
      </c>
      <c r="Z47" s="810">
        <f t="shared" si="22"/>
        <v>4249.1652849538195</v>
      </c>
      <c r="AA47" s="811">
        <f t="shared" ref="AA47:BE47" si="26">IF(ISTEXT(AA32),AA32,AA32/$Z47-1)</f>
        <v>0</v>
      </c>
      <c r="AB47" s="811">
        <f t="shared" si="26"/>
        <v>6.9536865594856945E-3</v>
      </c>
      <c r="AC47" s="811">
        <f t="shared" si="26"/>
        <v>3.9118963354487502E-3</v>
      </c>
      <c r="AD47" s="811">
        <f t="shared" si="26"/>
        <v>-1.2346507871629386E-2</v>
      </c>
      <c r="AE47" s="811">
        <f t="shared" si="26"/>
        <v>-3.3419654186839565E-2</v>
      </c>
      <c r="AF47" s="811">
        <f t="shared" si="26"/>
        <v>-4.9756076664356219E-2</v>
      </c>
      <c r="AG47" s="811">
        <f t="shared" si="26"/>
        <v>-6.1011875970368612E-2</v>
      </c>
      <c r="AH47" s="811">
        <f t="shared" si="26"/>
        <v>-6.638745291851389E-2</v>
      </c>
      <c r="AI47" s="811">
        <f t="shared" si="26"/>
        <v>-7.6787677003615107E-2</v>
      </c>
      <c r="AJ47" s="811">
        <f t="shared" si="26"/>
        <v>-8.3968786574494025E-2</v>
      </c>
      <c r="AK47" s="811">
        <f t="shared" si="26"/>
        <v>-7.3747188701988153E-2</v>
      </c>
      <c r="AL47" s="811">
        <f t="shared" si="26"/>
        <v>-6.0730288892184459E-2</v>
      </c>
      <c r="AM47" s="811">
        <f t="shared" si="26"/>
        <v>-4.1523413648109297E-2</v>
      </c>
      <c r="AN47" s="811">
        <f t="shared" si="26"/>
        <v>-2.2870018856210095E-2</v>
      </c>
      <c r="AO47" s="811">
        <f t="shared" si="26"/>
        <v>-1.4441820682754014E-2</v>
      </c>
      <c r="AP47" s="811">
        <f t="shared" si="26"/>
        <v>6.7875048986505426E-3</v>
      </c>
      <c r="AQ47" s="811">
        <f t="shared" si="26"/>
        <v>4.067296570500667E-2</v>
      </c>
      <c r="AR47" s="811">
        <f t="shared" si="26"/>
        <v>6.4576433533546362E-2</v>
      </c>
      <c r="AS47" s="811">
        <f t="shared" si="26"/>
        <v>8.8504807242114847E-2</v>
      </c>
      <c r="AT47" s="811">
        <f t="shared" si="26"/>
        <v>0.10838386836802449</v>
      </c>
      <c r="AU47" s="811">
        <f t="shared" si="26"/>
        <v>9.4316315741709067E-2</v>
      </c>
      <c r="AV47" s="811">
        <f t="shared" si="26"/>
        <v>9.5286843104728236E-2</v>
      </c>
      <c r="AW47" s="811">
        <f t="shared" si="26"/>
        <v>8.1885352279551071E-2</v>
      </c>
      <c r="AX47" s="811">
        <f t="shared" si="26"/>
        <v>6.9263438532813693E-2</v>
      </c>
      <c r="AY47" s="811">
        <f t="shared" si="21"/>
        <v>5.7567538549558872E-2</v>
      </c>
      <c r="AZ47" s="19">
        <f t="shared" si="26"/>
        <v>-1</v>
      </c>
      <c r="BA47" s="19">
        <f t="shared" si="26"/>
        <v>-1</v>
      </c>
      <c r="BB47" s="19">
        <f t="shared" si="26"/>
        <v>-1</v>
      </c>
      <c r="BC47" s="19">
        <f t="shared" si="26"/>
        <v>-1</v>
      </c>
      <c r="BD47" s="19">
        <f t="shared" si="26"/>
        <v>-1</v>
      </c>
      <c r="BE47" s="19">
        <f t="shared" si="26"/>
        <v>-1</v>
      </c>
      <c r="BF47" s="1114"/>
      <c r="BG47" s="99"/>
    </row>
    <row r="48" spans="25:62" ht="15" customHeight="1">
      <c r="Y48" s="812" t="s">
        <v>209</v>
      </c>
      <c r="Z48" s="810">
        <f t="shared" si="22"/>
        <v>7262.0357186524025</v>
      </c>
      <c r="AA48" s="811">
        <f t="shared" ref="AA48:BE48" si="27">IF(ISTEXT(AA33),AA33,AA33/$Z48-1)</f>
        <v>0</v>
      </c>
      <c r="AB48" s="811">
        <f t="shared" si="27"/>
        <v>-2.1305907635834398E-2</v>
      </c>
      <c r="AC48" s="811">
        <f t="shared" si="27"/>
        <v>-2.924000081763567E-2</v>
      </c>
      <c r="AD48" s="811">
        <f t="shared" si="27"/>
        <v>-1.8985536985760665E-2</v>
      </c>
      <c r="AE48" s="811">
        <f t="shared" si="27"/>
        <v>-3.4800385976088477E-2</v>
      </c>
      <c r="AF48" s="811">
        <f t="shared" si="27"/>
        <v>-7.5785295463616564E-2</v>
      </c>
      <c r="AG48" s="811">
        <f t="shared" si="27"/>
        <v>-9.3332352004859787E-2</v>
      </c>
      <c r="AH48" s="811">
        <f t="shared" si="27"/>
        <v>-0.10589165025653169</v>
      </c>
      <c r="AI48" s="811">
        <f t="shared" si="27"/>
        <v>-0.11356595428628613</v>
      </c>
      <c r="AJ48" s="811">
        <f t="shared" si="27"/>
        <v>-0.11627830933458072</v>
      </c>
      <c r="AK48" s="811">
        <f t="shared" si="27"/>
        <v>-0.11084606807631459</v>
      </c>
      <c r="AL48" s="811">
        <f t="shared" si="27"/>
        <v>-0.13594462945156172</v>
      </c>
      <c r="AM48" s="811">
        <f t="shared" si="27"/>
        <v>-0.13869633317166596</v>
      </c>
      <c r="AN48" s="811">
        <f t="shared" si="27"/>
        <v>-0.14395347771954436</v>
      </c>
      <c r="AO48" s="811">
        <f t="shared" si="27"/>
        <v>-0.15794532895156133</v>
      </c>
      <c r="AP48" s="811">
        <f t="shared" si="27"/>
        <v>-0.16266818883542633</v>
      </c>
      <c r="AQ48" s="811">
        <f t="shared" si="27"/>
        <v>-0.16797612042334187</v>
      </c>
      <c r="AR48" s="811">
        <f t="shared" si="27"/>
        <v>-0.12246341369599034</v>
      </c>
      <c r="AS48" s="811">
        <f t="shared" si="27"/>
        <v>-0.22324391316993342</v>
      </c>
      <c r="AT48" s="811">
        <f t="shared" si="27"/>
        <v>-0.25770992907641699</v>
      </c>
      <c r="AU48" s="811">
        <f t="shared" si="27"/>
        <v>-0.20513409102678049</v>
      </c>
      <c r="AV48" s="811">
        <f t="shared" si="27"/>
        <v>-0.21447283629931424</v>
      </c>
      <c r="AW48" s="811">
        <f t="shared" si="27"/>
        <v>-0.2169580907555797</v>
      </c>
      <c r="AX48" s="811">
        <f t="shared" si="27"/>
        <v>-0.20947555414094587</v>
      </c>
      <c r="AY48" s="811">
        <f t="shared" si="21"/>
        <v>-0.21240652060678189</v>
      </c>
      <c r="AZ48" s="19">
        <f t="shared" si="27"/>
        <v>-1</v>
      </c>
      <c r="BA48" s="19">
        <f t="shared" si="27"/>
        <v>-1</v>
      </c>
      <c r="BB48" s="19">
        <f t="shared" si="27"/>
        <v>-1</v>
      </c>
      <c r="BC48" s="19">
        <f t="shared" si="27"/>
        <v>-1</v>
      </c>
      <c r="BD48" s="19">
        <f t="shared" si="27"/>
        <v>-1</v>
      </c>
      <c r="BE48" s="19">
        <f t="shared" si="27"/>
        <v>-1</v>
      </c>
      <c r="BF48" s="1114"/>
      <c r="BG48" s="99"/>
    </row>
    <row r="49" spans="25:61" ht="15" customHeight="1">
      <c r="Y49" s="812" t="s">
        <v>210</v>
      </c>
      <c r="Z49" s="810">
        <f t="shared" si="22"/>
        <v>39.255762328812118</v>
      </c>
      <c r="AA49" s="811">
        <f t="shared" ref="AA49:BE49" si="28">IF(ISTEXT(AA34),AA34,AA34/$Z49-1)</f>
        <v>0</v>
      </c>
      <c r="AB49" s="811">
        <f t="shared" si="28"/>
        <v>-7.6659415741276771E-2</v>
      </c>
      <c r="AC49" s="811">
        <f t="shared" si="28"/>
        <v>-4.4405713122051549E-2</v>
      </c>
      <c r="AD49" s="811">
        <f t="shared" si="28"/>
        <v>-0.13178630962602733</v>
      </c>
      <c r="AE49" s="811">
        <f t="shared" si="28"/>
        <v>-8.9495682481504413E-2</v>
      </c>
      <c r="AF49" s="811">
        <f t="shared" si="28"/>
        <v>-0.12659055199284674</v>
      </c>
      <c r="AG49" s="811">
        <f t="shared" si="28"/>
        <v>-0.14777148398572837</v>
      </c>
      <c r="AH49" s="811">
        <f t="shared" si="28"/>
        <v>-0.17226753300761344</v>
      </c>
      <c r="AI49" s="811">
        <f t="shared" si="28"/>
        <v>-0.20948161976868718</v>
      </c>
      <c r="AJ49" s="811">
        <f t="shared" si="28"/>
        <v>-0.22394816826995445</v>
      </c>
      <c r="AK49" s="811">
        <f t="shared" si="28"/>
        <v>-0.24495888542149846</v>
      </c>
      <c r="AL49" s="811">
        <f t="shared" si="28"/>
        <v>-0.25070671718973037</v>
      </c>
      <c r="AM49" s="811">
        <f t="shared" si="28"/>
        <v>-0.2731136205096959</v>
      </c>
      <c r="AN49" s="811">
        <f t="shared" si="28"/>
        <v>-0.30841985575922537</v>
      </c>
      <c r="AO49" s="811">
        <f t="shared" si="28"/>
        <v>-0.33576302474481767</v>
      </c>
      <c r="AP49" s="811">
        <f t="shared" si="28"/>
        <v>-0.32549795201618403</v>
      </c>
      <c r="AQ49" s="811">
        <f t="shared" si="28"/>
        <v>-0.34565804989600757</v>
      </c>
      <c r="AR49" s="811">
        <f t="shared" si="28"/>
        <v>-0.36392147400518993</v>
      </c>
      <c r="AS49" s="811">
        <f t="shared" si="28"/>
        <v>-0.38715837547994791</v>
      </c>
      <c r="AT49" s="811">
        <f t="shared" si="28"/>
        <v>-0.40514144355707293</v>
      </c>
      <c r="AU49" s="811">
        <f t="shared" si="28"/>
        <v>-0.421217080691493</v>
      </c>
      <c r="AV49" s="811">
        <f t="shared" si="28"/>
        <v>-0.42727656766800792</v>
      </c>
      <c r="AW49" s="811">
        <f t="shared" si="28"/>
        <v>-0.44237084665484583</v>
      </c>
      <c r="AX49" s="811">
        <f t="shared" si="28"/>
        <v>-0.43232308368382055</v>
      </c>
      <c r="AY49" s="811">
        <f t="shared" si="21"/>
        <v>-0.43531127908839151</v>
      </c>
      <c r="AZ49" s="19">
        <f t="shared" si="28"/>
        <v>-1</v>
      </c>
      <c r="BA49" s="19">
        <f t="shared" si="28"/>
        <v>-1</v>
      </c>
      <c r="BB49" s="19">
        <f t="shared" si="28"/>
        <v>-1</v>
      </c>
      <c r="BC49" s="19">
        <f t="shared" si="28"/>
        <v>-1</v>
      </c>
      <c r="BD49" s="19">
        <f t="shared" si="28"/>
        <v>-1</v>
      </c>
      <c r="BE49" s="19">
        <f t="shared" si="28"/>
        <v>-1</v>
      </c>
      <c r="BF49" s="1114"/>
      <c r="BG49" s="143"/>
    </row>
    <row r="50" spans="25:61" ht="15" customHeight="1">
      <c r="Y50" s="565" t="s">
        <v>495</v>
      </c>
      <c r="Z50" s="810">
        <f t="shared" si="22"/>
        <v>139.19934347338281</v>
      </c>
      <c r="AA50" s="811">
        <f t="shared" ref="AA50:BE50" si="29">IF(ISTEXT(AA35),AA35,AA35/$Z50-1)</f>
        <v>0</v>
      </c>
      <c r="AB50" s="811">
        <f t="shared" si="29"/>
        <v>-1.7704562319690309E-2</v>
      </c>
      <c r="AC50" s="811">
        <f t="shared" si="29"/>
        <v>-1.5431114903566634E-2</v>
      </c>
      <c r="AD50" s="811">
        <f t="shared" si="29"/>
        <v>-1.2017406270461883E-2</v>
      </c>
      <c r="AE50" s="811">
        <f t="shared" si="29"/>
        <v>-1.9985084753653015E-2</v>
      </c>
      <c r="AF50" s="811">
        <f t="shared" si="29"/>
        <v>-1.7607248801021158E-2</v>
      </c>
      <c r="AG50" s="811">
        <f t="shared" si="29"/>
        <v>-1.52267999311122E-2</v>
      </c>
      <c r="AH50" s="811">
        <f t="shared" si="29"/>
        <v>-8.5890851549884628E-3</v>
      </c>
      <c r="AI50" s="811">
        <f t="shared" si="29"/>
        <v>-1.3369187553871065E-2</v>
      </c>
      <c r="AJ50" s="811">
        <f t="shared" si="29"/>
        <v>-9.7192989010762565E-3</v>
      </c>
      <c r="AK50" s="811">
        <f t="shared" si="29"/>
        <v>-3.2857717979024592E-3</v>
      </c>
      <c r="AL50" s="811">
        <f t="shared" si="29"/>
        <v>4.5072388089861803E-3</v>
      </c>
      <c r="AM50" s="811">
        <f t="shared" si="29"/>
        <v>0.27204421902881393</v>
      </c>
      <c r="AN50" s="811">
        <f t="shared" si="29"/>
        <v>0.4950726828828369</v>
      </c>
      <c r="AO50" s="811">
        <f t="shared" si="29"/>
        <v>0.54185482294585152</v>
      </c>
      <c r="AP50" s="811">
        <f t="shared" si="29"/>
        <v>0.74465968376591185</v>
      </c>
      <c r="AQ50" s="811">
        <f t="shared" si="29"/>
        <v>0.79599579041655066</v>
      </c>
      <c r="AR50" s="811">
        <f t="shared" si="29"/>
        <v>0.73360135616246946</v>
      </c>
      <c r="AS50" s="811">
        <f t="shared" si="29"/>
        <v>0.94998883976284976</v>
      </c>
      <c r="AT50" s="811">
        <f t="shared" si="29"/>
        <v>0.93548916997958864</v>
      </c>
      <c r="AU50" s="811">
        <f t="shared" si="29"/>
        <v>0.69255332005206816</v>
      </c>
      <c r="AV50" s="811">
        <f t="shared" si="29"/>
        <v>0.86021391126567637</v>
      </c>
      <c r="AW50" s="811">
        <f t="shared" si="29"/>
        <v>0.84421683237800504</v>
      </c>
      <c r="AX50" s="811">
        <f t="shared" si="29"/>
        <v>0.82581526445282094</v>
      </c>
      <c r="AY50" s="811">
        <f t="shared" si="21"/>
        <v>0.82392508378197227</v>
      </c>
      <c r="AZ50" s="19">
        <f t="shared" si="29"/>
        <v>-1</v>
      </c>
      <c r="BA50" s="19">
        <f t="shared" si="29"/>
        <v>-1</v>
      </c>
      <c r="BB50" s="19">
        <f t="shared" si="29"/>
        <v>-1</v>
      </c>
      <c r="BC50" s="19">
        <f t="shared" si="29"/>
        <v>-1</v>
      </c>
      <c r="BD50" s="19">
        <f t="shared" si="29"/>
        <v>-1</v>
      </c>
      <c r="BE50" s="19">
        <f t="shared" si="29"/>
        <v>-1</v>
      </c>
      <c r="BF50" s="1114"/>
      <c r="BG50" s="143"/>
    </row>
    <row r="51" spans="25:61" ht="15" customHeight="1">
      <c r="Y51" s="87" t="s">
        <v>145</v>
      </c>
      <c r="Z51" s="810">
        <f t="shared" si="22"/>
        <v>1435.2468460874916</v>
      </c>
      <c r="AA51" s="811">
        <f t="shared" ref="AA51:BE51" si="30">IF(ISTEXT(AA36),AA36,AA36/$Z51-1)</f>
        <v>0</v>
      </c>
      <c r="AB51" s="811">
        <f t="shared" si="30"/>
        <v>2.7971291764997241E-2</v>
      </c>
      <c r="AC51" s="811">
        <f t="shared" si="30"/>
        <v>0.12063571042685539</v>
      </c>
      <c r="AD51" s="811">
        <f t="shared" si="30"/>
        <v>0.1213117050917496</v>
      </c>
      <c r="AE51" s="811">
        <f t="shared" si="30"/>
        <v>0.23130682378006795</v>
      </c>
      <c r="AF51" s="811">
        <f t="shared" si="30"/>
        <v>0.32711954955048084</v>
      </c>
      <c r="AG51" s="811">
        <f t="shared" si="30"/>
        <v>0.41145121003344975</v>
      </c>
      <c r="AH51" s="811">
        <f t="shared" si="30"/>
        <v>0.46171357264247925</v>
      </c>
      <c r="AI51" s="811">
        <f t="shared" si="30"/>
        <v>0.46484148475337839</v>
      </c>
      <c r="AJ51" s="811">
        <f t="shared" si="30"/>
        <v>0.51432120760431266</v>
      </c>
      <c r="AK51" s="811">
        <f t="shared" si="30"/>
        <v>0.50130881415291717</v>
      </c>
      <c r="AL51" s="811">
        <f t="shared" si="30"/>
        <v>0.45316858243356206</v>
      </c>
      <c r="AM51" s="811">
        <f t="shared" si="30"/>
        <v>0.33115032079960538</v>
      </c>
      <c r="AN51" s="811">
        <f t="shared" si="30"/>
        <v>0.32939193256259758</v>
      </c>
      <c r="AO51" s="811">
        <f t="shared" si="30"/>
        <v>0.32273020023977539</v>
      </c>
      <c r="AP51" s="811">
        <f t="shared" si="30"/>
        <v>0.36792909231287707</v>
      </c>
      <c r="AQ51" s="811">
        <f t="shared" si="30"/>
        <v>0.28428155351945361</v>
      </c>
      <c r="AR51" s="811">
        <f t="shared" si="30"/>
        <v>0.18030714725473107</v>
      </c>
      <c r="AS51" s="811">
        <f t="shared" si="30"/>
        <v>0.1347788088516817</v>
      </c>
      <c r="AT51" s="811">
        <f t="shared" si="30"/>
        <v>9.4453819485617707E-2</v>
      </c>
      <c r="AU51" s="811">
        <f t="shared" si="30"/>
        <v>5.68645140290438E-2</v>
      </c>
      <c r="AV51" s="811">
        <f t="shared" si="30"/>
        <v>6.2059138272196446E-2</v>
      </c>
      <c r="AW51" s="811">
        <f t="shared" si="30"/>
        <v>6.4908580580707476E-2</v>
      </c>
      <c r="AX51" s="811">
        <f t="shared" si="30"/>
        <v>7.4266967952197671E-2</v>
      </c>
      <c r="AY51" s="811">
        <f t="shared" si="21"/>
        <v>4.5131699933631531E-4</v>
      </c>
      <c r="AZ51" s="19">
        <f t="shared" si="30"/>
        <v>-1</v>
      </c>
      <c r="BA51" s="19">
        <f t="shared" si="30"/>
        <v>-1</v>
      </c>
      <c r="BB51" s="19">
        <f t="shared" si="30"/>
        <v>-1</v>
      </c>
      <c r="BC51" s="19">
        <f t="shared" si="30"/>
        <v>-1</v>
      </c>
      <c r="BD51" s="19">
        <f t="shared" si="30"/>
        <v>-1</v>
      </c>
      <c r="BE51" s="19">
        <f t="shared" si="30"/>
        <v>-1</v>
      </c>
      <c r="BF51" s="1114"/>
      <c r="BG51" s="143"/>
    </row>
    <row r="52" spans="25:61" ht="15" customHeight="1" thickBot="1">
      <c r="Y52" s="600" t="s">
        <v>494</v>
      </c>
      <c r="Z52" s="810">
        <f t="shared" si="22"/>
        <v>1206.9216370892102</v>
      </c>
      <c r="AA52" s="811">
        <f t="shared" ref="AA52:BE52" si="31">IF(ISTEXT(AA37),AA37,AA37/$Z52-1)</f>
        <v>0</v>
      </c>
      <c r="AB52" s="811">
        <f t="shared" si="31"/>
        <v>2.0832681127602282E-2</v>
      </c>
      <c r="AC52" s="811">
        <f t="shared" si="31"/>
        <v>1.2657682390451619E-2</v>
      </c>
      <c r="AD52" s="811">
        <f t="shared" si="31"/>
        <v>3.2937197378561489E-2</v>
      </c>
      <c r="AE52" s="811">
        <f t="shared" si="31"/>
        <v>2.4298111036241909E-2</v>
      </c>
      <c r="AF52" s="811">
        <f t="shared" si="31"/>
        <v>4.0628010531327252E-2</v>
      </c>
      <c r="AG52" s="811">
        <f t="shared" si="31"/>
        <v>3.9058389862065113E-2</v>
      </c>
      <c r="AH52" s="811">
        <f t="shared" si="31"/>
        <v>4.8384337858472071E-2</v>
      </c>
      <c r="AI52" s="811">
        <f t="shared" si="31"/>
        <v>3.9580550430202921E-2</v>
      </c>
      <c r="AJ52" s="811">
        <f t="shared" si="31"/>
        <v>1.5395116683890819E-2</v>
      </c>
      <c r="AK52" s="811">
        <f t="shared" si="31"/>
        <v>-9.564539564219432E-3</v>
      </c>
      <c r="AL52" s="811">
        <f t="shared" si="31"/>
        <v>1.2209449740499645E-2</v>
      </c>
      <c r="AM52" s="811">
        <f t="shared" si="31"/>
        <v>1.5237293545756536E-2</v>
      </c>
      <c r="AN52" s="811">
        <f t="shared" si="31"/>
        <v>1.7985396178554325E-2</v>
      </c>
      <c r="AO52" s="811">
        <f t="shared" si="31"/>
        <v>2.077951746508111E-2</v>
      </c>
      <c r="AP52" s="811">
        <f t="shared" si="31"/>
        <v>6.1653801783845275E-3</v>
      </c>
      <c r="AQ52" s="811">
        <f t="shared" si="31"/>
        <v>1.4417295525216423E-2</v>
      </c>
      <c r="AR52" s="811">
        <f t="shared" si="31"/>
        <v>-2.6978608441196039E-3</v>
      </c>
      <c r="AS52" s="811">
        <f t="shared" si="31"/>
        <v>-2.4017681986828743E-3</v>
      </c>
      <c r="AT52" s="811">
        <f t="shared" si="31"/>
        <v>-1.5667179815528343E-2</v>
      </c>
      <c r="AU52" s="811">
        <f t="shared" si="31"/>
        <v>-2.7270549683186429E-2</v>
      </c>
      <c r="AV52" s="811">
        <f t="shared" si="31"/>
        <v>-3.5064123991323193E-2</v>
      </c>
      <c r="AW52" s="811">
        <f t="shared" si="31"/>
        <v>-6.6110205206520445E-2</v>
      </c>
      <c r="AX52" s="811">
        <f t="shared" si="31"/>
        <v>-6.3109793615462872E-2</v>
      </c>
      <c r="AY52" s="811">
        <f t="shared" si="21"/>
        <v>-6.8796779149975618E-2</v>
      </c>
      <c r="AZ52" s="19">
        <f t="shared" si="31"/>
        <v>-1</v>
      </c>
      <c r="BA52" s="19">
        <f t="shared" si="31"/>
        <v>-1</v>
      </c>
      <c r="BB52" s="19">
        <f t="shared" si="31"/>
        <v>-1</v>
      </c>
      <c r="BC52" s="19">
        <f t="shared" si="31"/>
        <v>-1</v>
      </c>
      <c r="BD52" s="19">
        <f t="shared" si="31"/>
        <v>-1</v>
      </c>
      <c r="BE52" s="19">
        <f t="shared" si="31"/>
        <v>-1</v>
      </c>
      <c r="BF52" s="1114"/>
      <c r="BG52" s="101"/>
    </row>
    <row r="53" spans="25:61" ht="15" customHeight="1" thickTop="1" thickBot="1">
      <c r="Y53" s="813" t="s">
        <v>146</v>
      </c>
      <c r="Z53" s="814">
        <f t="shared" si="22"/>
        <v>371.35136022770956</v>
      </c>
      <c r="AA53" s="815">
        <f t="shared" ref="AA53:BE53" si="32">IF(ISTEXT(AA38),AA38,AA38/$Z53-1)</f>
        <v>0</v>
      </c>
      <c r="AB53" s="815">
        <f t="shared" si="32"/>
        <v>3.273596696911496E-2</v>
      </c>
      <c r="AC53" s="815">
        <f t="shared" si="32"/>
        <v>3.9848223904845437E-2</v>
      </c>
      <c r="AD53" s="815">
        <f t="shared" si="32"/>
        <v>4.5719143167410214E-2</v>
      </c>
      <c r="AE53" s="815">
        <f t="shared" si="32"/>
        <v>6.6738971346981035E-2</v>
      </c>
      <c r="AF53" s="815">
        <f t="shared" si="32"/>
        <v>0.1144012708361295</v>
      </c>
      <c r="AG53" s="815">
        <f t="shared" si="32"/>
        <v>0.13422187247964423</v>
      </c>
      <c r="AH53" s="815">
        <f t="shared" si="32"/>
        <v>0.18111482938817836</v>
      </c>
      <c r="AI53" s="815">
        <f t="shared" si="32"/>
        <v>0.22285871710236904</v>
      </c>
      <c r="AJ53" s="815">
        <f t="shared" si="32"/>
        <v>0.23813100072082793</v>
      </c>
      <c r="AK53" s="815">
        <f t="shared" si="32"/>
        <v>0.31042460340371258</v>
      </c>
      <c r="AL53" s="815">
        <f t="shared" si="32"/>
        <v>0.35075651803209729</v>
      </c>
      <c r="AM53" s="815">
        <f t="shared" si="32"/>
        <v>7.5180022894553611E-2</v>
      </c>
      <c r="AN53" s="815">
        <f t="shared" si="32"/>
        <v>5.803805432732223E-2</v>
      </c>
      <c r="AO53" s="815">
        <f t="shared" si="32"/>
        <v>2.8585321878126235E-2</v>
      </c>
      <c r="AP53" s="815">
        <f t="shared" si="32"/>
        <v>1.8977195844177785E-2</v>
      </c>
      <c r="AQ53" s="815">
        <f t="shared" si="32"/>
        <v>7.8222556646629915E-3</v>
      </c>
      <c r="AR53" s="815">
        <f t="shared" si="32"/>
        <v>-3.7435521394392546E-2</v>
      </c>
      <c r="AS53" s="815">
        <f t="shared" si="32"/>
        <v>-3.5373713840563425E-2</v>
      </c>
      <c r="AT53" s="815">
        <f t="shared" si="32"/>
        <v>-0.110752181913917</v>
      </c>
      <c r="AU53" s="815">
        <f t="shared" si="32"/>
        <v>-0.12381594217715086</v>
      </c>
      <c r="AV53" s="815">
        <f t="shared" si="32"/>
        <v>-0.13931588927537752</v>
      </c>
      <c r="AW53" s="815">
        <f t="shared" si="32"/>
        <v>-8.7885663116233914E-2</v>
      </c>
      <c r="AX53" s="815">
        <f t="shared" si="32"/>
        <v>-0.12487327092101763</v>
      </c>
      <c r="AY53" s="815">
        <f t="shared" si="21"/>
        <v>-0.1486957461602455</v>
      </c>
      <c r="AZ53" s="19">
        <f t="shared" si="32"/>
        <v>-1</v>
      </c>
      <c r="BA53" s="19">
        <f t="shared" si="32"/>
        <v>-1</v>
      </c>
      <c r="BB53" s="19">
        <f t="shared" si="32"/>
        <v>-1</v>
      </c>
      <c r="BC53" s="19">
        <f t="shared" si="32"/>
        <v>-1</v>
      </c>
      <c r="BD53" s="19">
        <f t="shared" si="32"/>
        <v>-1</v>
      </c>
      <c r="BE53" s="19">
        <f t="shared" si="32"/>
        <v>-1</v>
      </c>
      <c r="BF53" s="1115"/>
      <c r="BG53" s="143"/>
      <c r="BH53" s="32"/>
      <c r="BI53" s="32"/>
    </row>
    <row r="54" spans="25:61" ht="15" customHeight="1" thickTop="1">
      <c r="Y54" s="816" t="s">
        <v>95</v>
      </c>
      <c r="Z54" s="817">
        <f t="shared" si="22"/>
        <v>30812.405818412124</v>
      </c>
      <c r="AA54" s="818">
        <f t="shared" ref="AA54:BE54" si="33">IF(ISTEXT(AA39),AA39,AA39/$Z54-1)</f>
        <v>0</v>
      </c>
      <c r="AB54" s="818">
        <f t="shared" si="33"/>
        <v>-9.7697321836806017E-3</v>
      </c>
      <c r="AC54" s="818">
        <f t="shared" si="33"/>
        <v>-5.2999441669822067E-3</v>
      </c>
      <c r="AD54" s="818">
        <f t="shared" si="33"/>
        <v>-8.7891237750883366E-3</v>
      </c>
      <c r="AE54" s="818">
        <f t="shared" si="33"/>
        <v>3.3631701584622142E-2</v>
      </c>
      <c r="AF54" s="818">
        <f t="shared" si="33"/>
        <v>4.3420746536493526E-2</v>
      </c>
      <c r="AG54" s="818">
        <f t="shared" si="33"/>
        <v>7.9745783019931293E-2</v>
      </c>
      <c r="AH54" s="818">
        <f t="shared" si="33"/>
        <v>0.10561298141360442</v>
      </c>
      <c r="AI54" s="818">
        <f t="shared" si="33"/>
        <v>5.506644982332709E-2</v>
      </c>
      <c r="AJ54" s="818">
        <f t="shared" si="33"/>
        <v>-0.1423089221585373</v>
      </c>
      <c r="AK54" s="818">
        <f t="shared" si="33"/>
        <v>-5.8846396824537295E-2</v>
      </c>
      <c r="AL54" s="818">
        <f t="shared" si="33"/>
        <v>-0.17302703956370158</v>
      </c>
      <c r="AM54" s="818">
        <f t="shared" si="33"/>
        <v>-0.18807337481532094</v>
      </c>
      <c r="AN54" s="818">
        <f t="shared" si="33"/>
        <v>-0.19310857415991523</v>
      </c>
      <c r="AO54" s="818">
        <f t="shared" si="33"/>
        <v>-0.19202751387279449</v>
      </c>
      <c r="AP54" s="818">
        <f t="shared" si="33"/>
        <v>-0.20432025157299072</v>
      </c>
      <c r="AQ54" s="818">
        <f t="shared" si="33"/>
        <v>-0.20352621391910919</v>
      </c>
      <c r="AR54" s="818">
        <f t="shared" si="33"/>
        <v>-0.22183373034425413</v>
      </c>
      <c r="AS54" s="818">
        <f t="shared" si="33"/>
        <v>-0.25046040742504583</v>
      </c>
      <c r="AT54" s="818">
        <f t="shared" si="33"/>
        <v>-0.26555117270621009</v>
      </c>
      <c r="AU54" s="818">
        <f t="shared" si="33"/>
        <v>-0.27586584120620894</v>
      </c>
      <c r="AV54" s="818">
        <f t="shared" si="33"/>
        <v>-0.29133136225886935</v>
      </c>
      <c r="AW54" s="818">
        <f t="shared" si="33"/>
        <v>-0.30463181829486741</v>
      </c>
      <c r="AX54" s="818">
        <f t="shared" si="33"/>
        <v>-0.30294622423340156</v>
      </c>
      <c r="AY54" s="818">
        <f t="shared" si="21"/>
        <v>-0.3233787063842507</v>
      </c>
      <c r="AZ54" s="19">
        <f t="shared" si="33"/>
        <v>-1</v>
      </c>
      <c r="BA54" s="19">
        <f t="shared" si="33"/>
        <v>-1</v>
      </c>
      <c r="BB54" s="19">
        <f t="shared" si="33"/>
        <v>-1</v>
      </c>
      <c r="BC54" s="19">
        <f t="shared" si="33"/>
        <v>-1</v>
      </c>
      <c r="BD54" s="19">
        <f t="shared" si="33"/>
        <v>-1</v>
      </c>
      <c r="BE54" s="19">
        <f t="shared" si="33"/>
        <v>-1</v>
      </c>
      <c r="BF54" s="571"/>
      <c r="BG54" s="99"/>
    </row>
    <row r="56" spans="25:61">
      <c r="Y56" s="667" t="s">
        <v>385</v>
      </c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</row>
    <row r="57" spans="25:61">
      <c r="Y57" s="13"/>
      <c r="Z57" s="367">
        <v>2005</v>
      </c>
      <c r="AA57" s="13">
        <v>1990</v>
      </c>
      <c r="AB57" s="13">
        <f t="shared" ref="AB57:BE57" si="34">AA57+1</f>
        <v>1991</v>
      </c>
      <c r="AC57" s="13">
        <f t="shared" si="34"/>
        <v>1992</v>
      </c>
      <c r="AD57" s="13">
        <f t="shared" si="34"/>
        <v>1993</v>
      </c>
      <c r="AE57" s="13">
        <f t="shared" si="34"/>
        <v>1994</v>
      </c>
      <c r="AF57" s="13">
        <f t="shared" si="34"/>
        <v>1995</v>
      </c>
      <c r="AG57" s="13">
        <f t="shared" si="34"/>
        <v>1996</v>
      </c>
      <c r="AH57" s="13">
        <f t="shared" si="34"/>
        <v>1997</v>
      </c>
      <c r="AI57" s="13">
        <f t="shared" si="34"/>
        <v>1998</v>
      </c>
      <c r="AJ57" s="13">
        <f t="shared" si="34"/>
        <v>1999</v>
      </c>
      <c r="AK57" s="13">
        <f t="shared" si="34"/>
        <v>2000</v>
      </c>
      <c r="AL57" s="13">
        <f t="shared" si="34"/>
        <v>2001</v>
      </c>
      <c r="AM57" s="13">
        <f t="shared" si="34"/>
        <v>2002</v>
      </c>
      <c r="AN57" s="13">
        <f t="shared" si="34"/>
        <v>2003</v>
      </c>
      <c r="AO57" s="13">
        <f t="shared" si="34"/>
        <v>2004</v>
      </c>
      <c r="AP57" s="819">
        <f t="shared" si="34"/>
        <v>2005</v>
      </c>
      <c r="AQ57" s="819">
        <f t="shared" si="34"/>
        <v>2006</v>
      </c>
      <c r="AR57" s="819">
        <f t="shared" si="34"/>
        <v>2007</v>
      </c>
      <c r="AS57" s="819">
        <f t="shared" si="34"/>
        <v>2008</v>
      </c>
      <c r="AT57" s="819">
        <f t="shared" si="34"/>
        <v>2009</v>
      </c>
      <c r="AU57" s="819">
        <f t="shared" si="34"/>
        <v>2010</v>
      </c>
      <c r="AV57" s="819">
        <f t="shared" si="34"/>
        <v>2011</v>
      </c>
      <c r="AW57" s="819">
        <f t="shared" si="34"/>
        <v>2012</v>
      </c>
      <c r="AX57" s="819">
        <f t="shared" si="34"/>
        <v>2013</v>
      </c>
      <c r="AY57" s="13">
        <f t="shared" si="34"/>
        <v>2014</v>
      </c>
      <c r="AZ57" s="13">
        <f t="shared" si="34"/>
        <v>2015</v>
      </c>
      <c r="BA57" s="13">
        <f t="shared" si="34"/>
        <v>2016</v>
      </c>
      <c r="BB57" s="13">
        <f t="shared" si="34"/>
        <v>2017</v>
      </c>
      <c r="BC57" s="13">
        <f t="shared" si="34"/>
        <v>2018</v>
      </c>
      <c r="BD57" s="13">
        <f t="shared" si="34"/>
        <v>2019</v>
      </c>
      <c r="BE57" s="13">
        <f t="shared" si="34"/>
        <v>2020</v>
      </c>
      <c r="BF57" s="13" t="s">
        <v>136</v>
      </c>
      <c r="BG57" s="13" t="s">
        <v>11</v>
      </c>
    </row>
    <row r="58" spans="25:61" ht="15" customHeight="1">
      <c r="Y58" s="784" t="s">
        <v>137</v>
      </c>
      <c r="Z58" s="810">
        <f>AP28</f>
        <v>4422.0689205104909</v>
      </c>
      <c r="AA58" s="649"/>
      <c r="AB58" s="649"/>
      <c r="AC58" s="649"/>
      <c r="AD58" s="649"/>
      <c r="AE58" s="649"/>
      <c r="AF58" s="649"/>
      <c r="AG58" s="649"/>
      <c r="AH58" s="649"/>
      <c r="AI58" s="649"/>
      <c r="AJ58" s="649"/>
      <c r="AK58" s="649"/>
      <c r="AL58" s="649"/>
      <c r="AM58" s="649"/>
      <c r="AN58" s="649"/>
      <c r="AO58" s="649"/>
      <c r="AP58" s="811">
        <f t="shared" ref="AP58:AX69" si="35">IF(ISTEXT(AP28),AP28,AP28/$Z58-1)</f>
        <v>0</v>
      </c>
      <c r="AQ58" s="811">
        <f t="shared" si="35"/>
        <v>-8.8476878056671371E-3</v>
      </c>
      <c r="AR58" s="811">
        <f t="shared" si="35"/>
        <v>1.628388171611217E-2</v>
      </c>
      <c r="AS58" s="811">
        <f t="shared" si="35"/>
        <v>-1.7626720089068293E-2</v>
      </c>
      <c r="AT58" s="811">
        <f t="shared" si="35"/>
        <v>-5.445599151699243E-2</v>
      </c>
      <c r="AU58" s="811">
        <f t="shared" si="35"/>
        <v>-2.9720645206376295E-2</v>
      </c>
      <c r="AV58" s="811">
        <f t="shared" si="35"/>
        <v>-2.3743136909907703E-2</v>
      </c>
      <c r="AW58" s="811">
        <f t="shared" si="35"/>
        <v>-2.4683715027059794E-2</v>
      </c>
      <c r="AX58" s="811">
        <f t="shared" si="35"/>
        <v>5.4106181979385326E-4</v>
      </c>
      <c r="AY58" s="811">
        <f t="shared" ref="AY58:AY69" si="36">IF(ISTEXT(AY28),AY28,AY28/$Z58-1)</f>
        <v>-2.1456252345340765E-2</v>
      </c>
      <c r="AZ58" s="19">
        <f t="shared" ref="AZ58:BE58" si="37">IF(ISTEXT(AZ43),AZ43,AZ43/$Z58-1)</f>
        <v>-1.0002261384926323</v>
      </c>
      <c r="BA58" s="19">
        <f t="shared" si="37"/>
        <v>-1.0002261384926323</v>
      </c>
      <c r="BB58" s="19">
        <f t="shared" si="37"/>
        <v>-1.0002261384926323</v>
      </c>
      <c r="BC58" s="19">
        <f t="shared" si="37"/>
        <v>-1.0002261384926323</v>
      </c>
      <c r="BD58" s="19">
        <f t="shared" si="37"/>
        <v>-1.0002261384926323</v>
      </c>
      <c r="BE58" s="19">
        <f t="shared" si="37"/>
        <v>-1.0002261384926323</v>
      </c>
      <c r="BF58" s="1113"/>
      <c r="BG58" s="88"/>
    </row>
    <row r="59" spans="25:61" ht="15" customHeight="1">
      <c r="Y59" s="784" t="s">
        <v>138</v>
      </c>
      <c r="Z59" s="810">
        <f t="shared" ref="Z59:Z69" si="38">AP29</f>
        <v>2817.0197802697071</v>
      </c>
      <c r="AA59" s="649"/>
      <c r="AB59" s="649"/>
      <c r="AC59" s="649"/>
      <c r="AD59" s="649"/>
      <c r="AE59" s="649"/>
      <c r="AF59" s="649"/>
      <c r="AG59" s="649"/>
      <c r="AH59" s="649"/>
      <c r="AI59" s="649"/>
      <c r="AJ59" s="649"/>
      <c r="AK59" s="649"/>
      <c r="AL59" s="649"/>
      <c r="AM59" s="649"/>
      <c r="AN59" s="649"/>
      <c r="AO59" s="649"/>
      <c r="AP59" s="811">
        <f>IF(ISTEXT(AP29),AP29,AP29/$Z59-1)</f>
        <v>0</v>
      </c>
      <c r="AQ59" s="811">
        <f t="shared" si="35"/>
        <v>-6.3698793752891558E-2</v>
      </c>
      <c r="AR59" s="811">
        <f t="shared" si="35"/>
        <v>-0.11206723023433229</v>
      </c>
      <c r="AS59" s="811">
        <f t="shared" si="35"/>
        <v>-0.1654371875876488</v>
      </c>
      <c r="AT59" s="811">
        <f t="shared" si="35"/>
        <v>-0.22279755111254662</v>
      </c>
      <c r="AU59" s="811">
        <f t="shared" si="35"/>
        <v>-0.27062153217781948</v>
      </c>
      <c r="AV59" s="811">
        <f t="shared" si="35"/>
        <v>-0.31182900052134754</v>
      </c>
      <c r="AW59" s="811">
        <f t="shared" si="35"/>
        <v>-0.35060103938903042</v>
      </c>
      <c r="AX59" s="811">
        <f t="shared" si="35"/>
        <v>-0.37979605879666112</v>
      </c>
      <c r="AY59" s="811">
        <f t="shared" si="36"/>
        <v>-0.39404092782830458</v>
      </c>
      <c r="AZ59" s="19">
        <f t="shared" ref="AZ59:BE61" si="39">IF(ISTEXT(AZ44),AZ44,AZ44/$Z59-1)</f>
        <v>-1.0003549850828184</v>
      </c>
      <c r="BA59" s="19">
        <f t="shared" si="39"/>
        <v>-1.0003549850828184</v>
      </c>
      <c r="BB59" s="19">
        <f t="shared" si="39"/>
        <v>-1.0003549850828184</v>
      </c>
      <c r="BC59" s="19">
        <f t="shared" si="39"/>
        <v>-1.0003549850828184</v>
      </c>
      <c r="BD59" s="19">
        <f t="shared" si="39"/>
        <v>-1.0003549850828184</v>
      </c>
      <c r="BE59" s="19">
        <f t="shared" si="39"/>
        <v>-1.0003549850828184</v>
      </c>
      <c r="BF59" s="1114"/>
      <c r="BG59" s="141"/>
    </row>
    <row r="60" spans="25:61" ht="15" customHeight="1">
      <c r="Y60" s="784" t="s">
        <v>207</v>
      </c>
      <c r="Z60" s="810">
        <f t="shared" si="38"/>
        <v>0.113840762636</v>
      </c>
      <c r="AA60" s="649"/>
      <c r="AB60" s="649"/>
      <c r="AC60" s="649"/>
      <c r="AD60" s="649"/>
      <c r="AE60" s="649"/>
      <c r="AF60" s="649"/>
      <c r="AG60" s="649"/>
      <c r="AH60" s="649"/>
      <c r="AI60" s="649"/>
      <c r="AJ60" s="649"/>
      <c r="AK60" s="649"/>
      <c r="AL60" s="649"/>
      <c r="AM60" s="649"/>
      <c r="AN60" s="649"/>
      <c r="AO60" s="649"/>
      <c r="AP60" s="811">
        <f t="shared" si="35"/>
        <v>0</v>
      </c>
      <c r="AQ60" s="811">
        <f t="shared" si="35"/>
        <v>-3.7259299795472933E-2</v>
      </c>
      <c r="AR60" s="811">
        <f t="shared" si="35"/>
        <v>9.9221503251138987E-3</v>
      </c>
      <c r="AS60" s="811">
        <f t="shared" si="35"/>
        <v>1.7518644023641894E-2</v>
      </c>
      <c r="AT60" s="811">
        <f t="shared" si="35"/>
        <v>-5.2789990341294057E-2</v>
      </c>
      <c r="AU60" s="811">
        <f t="shared" si="35"/>
        <v>-0.10720311172740393</v>
      </c>
      <c r="AV60" s="811">
        <f t="shared" si="35"/>
        <v>-0.12266636006867371</v>
      </c>
      <c r="AW60" s="811">
        <f t="shared" si="35"/>
        <v>-0.14587346767078446</v>
      </c>
      <c r="AX60" s="811">
        <f t="shared" si="35"/>
        <v>-0.20181052529891264</v>
      </c>
      <c r="AY60" s="811">
        <f t="shared" si="36"/>
        <v>-0.23058868254365328</v>
      </c>
      <c r="AZ60" s="19">
        <f t="shared" si="39"/>
        <v>-9.7841997615340013</v>
      </c>
      <c r="BA60" s="19">
        <f t="shared" si="39"/>
        <v>-9.7841997615340013</v>
      </c>
      <c r="BB60" s="19">
        <f t="shared" si="39"/>
        <v>-9.7841997615340013</v>
      </c>
      <c r="BC60" s="19">
        <f t="shared" si="39"/>
        <v>-9.7841997615340013</v>
      </c>
      <c r="BD60" s="19">
        <f t="shared" si="39"/>
        <v>-9.7841997615340013</v>
      </c>
      <c r="BE60" s="19">
        <f t="shared" si="39"/>
        <v>-9.7841997615340013</v>
      </c>
      <c r="BF60" s="1114"/>
      <c r="BG60" s="141"/>
    </row>
    <row r="61" spans="25:61" ht="15" customHeight="1">
      <c r="Y61" s="784" t="s">
        <v>140</v>
      </c>
      <c r="Z61" s="810">
        <f t="shared" si="38"/>
        <v>3093.4539066914222</v>
      </c>
      <c r="AA61" s="649"/>
      <c r="AB61" s="649"/>
      <c r="AC61" s="649"/>
      <c r="AD61" s="649"/>
      <c r="AE61" s="649"/>
      <c r="AF61" s="649"/>
      <c r="AG61" s="649"/>
      <c r="AH61" s="649"/>
      <c r="AI61" s="649"/>
      <c r="AJ61" s="649"/>
      <c r="AK61" s="649"/>
      <c r="AL61" s="649"/>
      <c r="AM61" s="649"/>
      <c r="AN61" s="649"/>
      <c r="AO61" s="649"/>
      <c r="AP61" s="811">
        <f t="shared" si="35"/>
        <v>0</v>
      </c>
      <c r="AQ61" s="811">
        <f t="shared" si="35"/>
        <v>7.9355009868581128E-2</v>
      </c>
      <c r="AR61" s="811">
        <f t="shared" si="35"/>
        <v>-0.17116530197549906</v>
      </c>
      <c r="AS61" s="811">
        <f t="shared" si="35"/>
        <v>-0.14418893923013743</v>
      </c>
      <c r="AT61" s="811">
        <f t="shared" si="35"/>
        <v>-0.10219739591492394</v>
      </c>
      <c r="AU61" s="811">
        <f t="shared" si="35"/>
        <v>-0.2661736593668641</v>
      </c>
      <c r="AV61" s="811">
        <f t="shared" si="35"/>
        <v>-0.37562357296487248</v>
      </c>
      <c r="AW61" s="811">
        <f t="shared" si="35"/>
        <v>-0.44167956906878592</v>
      </c>
      <c r="AX61" s="811">
        <f t="shared" si="35"/>
        <v>-0.43496068259841592</v>
      </c>
      <c r="AY61" s="811">
        <f t="shared" si="36"/>
        <v>-0.53166553155588936</v>
      </c>
      <c r="AZ61" s="19">
        <f t="shared" si="39"/>
        <v>-1.000323263261766</v>
      </c>
      <c r="BA61" s="19">
        <f t="shared" si="39"/>
        <v>-1.000323263261766</v>
      </c>
      <c r="BB61" s="19">
        <f t="shared" si="39"/>
        <v>-1.000323263261766</v>
      </c>
      <c r="BC61" s="19">
        <f t="shared" si="39"/>
        <v>-1.000323263261766</v>
      </c>
      <c r="BD61" s="19">
        <f t="shared" si="39"/>
        <v>-1.000323263261766</v>
      </c>
      <c r="BE61" s="19">
        <f t="shared" si="39"/>
        <v>-1.000323263261766</v>
      </c>
      <c r="BF61" s="1114"/>
      <c r="BG61" s="99"/>
    </row>
    <row r="62" spans="25:61" ht="15" customHeight="1">
      <c r="Y62" s="784" t="s">
        <v>208</v>
      </c>
      <c r="Z62" s="810">
        <f t="shared" si="38"/>
        <v>4278.0065151406197</v>
      </c>
      <c r="AA62" s="649"/>
      <c r="AB62" s="649"/>
      <c r="AC62" s="649"/>
      <c r="AD62" s="649"/>
      <c r="AE62" s="649"/>
      <c r="AF62" s="649"/>
      <c r="AG62" s="649"/>
      <c r="AH62" s="649"/>
      <c r="AI62" s="649"/>
      <c r="AJ62" s="649"/>
      <c r="AK62" s="649"/>
      <c r="AL62" s="649"/>
      <c r="AM62" s="649"/>
      <c r="AN62" s="649"/>
      <c r="AO62" s="649"/>
      <c r="AP62" s="811">
        <f t="shared" si="35"/>
        <v>0</v>
      </c>
      <c r="AQ62" s="811">
        <f t="shared" si="35"/>
        <v>3.3657013661256174E-2</v>
      </c>
      <c r="AR62" s="811">
        <f t="shared" si="35"/>
        <v>5.7399330398635762E-2</v>
      </c>
      <c r="AS62" s="811">
        <f t="shared" si="35"/>
        <v>8.1166385106945071E-2</v>
      </c>
      <c r="AT62" s="811">
        <f t="shared" si="35"/>
        <v>0.10091142666654496</v>
      </c>
      <c r="AU62" s="811">
        <f t="shared" si="35"/>
        <v>8.6938713896602904E-2</v>
      </c>
      <c r="AV62" s="811">
        <f t="shared" si="35"/>
        <v>8.7902698211363539E-2</v>
      </c>
      <c r="AW62" s="811">
        <f t="shared" si="35"/>
        <v>7.4591556823562666E-2</v>
      </c>
      <c r="AX62" s="811">
        <f t="shared" si="35"/>
        <v>6.2054736804120436E-2</v>
      </c>
      <c r="AY62" s="811">
        <f t="shared" si="36"/>
        <v>5.0437687599251602E-2</v>
      </c>
      <c r="AZ62" s="19">
        <f t="shared" ref="AZ62:BE62" si="40">IF(ISTEXT(AZ47),AZ47,AZ47/$Z62-1)</f>
        <v>-1.0002337537347035</v>
      </c>
      <c r="BA62" s="19">
        <f t="shared" si="40"/>
        <v>-1.0002337537347035</v>
      </c>
      <c r="BB62" s="19">
        <f t="shared" si="40"/>
        <v>-1.0002337537347035</v>
      </c>
      <c r="BC62" s="19">
        <f t="shared" si="40"/>
        <v>-1.0002337537347035</v>
      </c>
      <c r="BD62" s="19">
        <f t="shared" si="40"/>
        <v>-1.0002337537347035</v>
      </c>
      <c r="BE62" s="19">
        <f t="shared" si="40"/>
        <v>-1.0002337537347035</v>
      </c>
      <c r="BF62" s="1114"/>
      <c r="BG62" s="99"/>
    </row>
    <row r="63" spans="25:61" ht="15" customHeight="1">
      <c r="Y63" s="812" t="s">
        <v>209</v>
      </c>
      <c r="Z63" s="810">
        <f t="shared" si="38"/>
        <v>6080.7335210410429</v>
      </c>
      <c r="AA63" s="649"/>
      <c r="AB63" s="649"/>
      <c r="AC63" s="649"/>
      <c r="AD63" s="649"/>
      <c r="AE63" s="649"/>
      <c r="AF63" s="649"/>
      <c r="AG63" s="649"/>
      <c r="AH63" s="649"/>
      <c r="AI63" s="649"/>
      <c r="AJ63" s="649"/>
      <c r="AK63" s="649"/>
      <c r="AL63" s="649"/>
      <c r="AM63" s="649"/>
      <c r="AN63" s="649"/>
      <c r="AO63" s="649"/>
      <c r="AP63" s="811">
        <f t="shared" si="35"/>
        <v>0</v>
      </c>
      <c r="AQ63" s="811">
        <f t="shared" si="35"/>
        <v>-6.3391017958976947E-3</v>
      </c>
      <c r="AR63" s="811">
        <f t="shared" si="35"/>
        <v>4.8015344220015299E-2</v>
      </c>
      <c r="AS63" s="811">
        <f t="shared" si="35"/>
        <v>-7.2343751338262763E-2</v>
      </c>
      <c r="AT63" s="811">
        <f t="shared" si="35"/>
        <v>-0.11350546936560935</v>
      </c>
      <c r="AU63" s="811">
        <f t="shared" si="35"/>
        <v>-5.0715739716483466E-2</v>
      </c>
      <c r="AV63" s="811">
        <f t="shared" si="35"/>
        <v>-6.1868720109698572E-2</v>
      </c>
      <c r="AW63" s="811">
        <f t="shared" si="35"/>
        <v>-6.4836784171195094E-2</v>
      </c>
      <c r="AX63" s="811">
        <f t="shared" si="35"/>
        <v>-5.5900617510780126E-2</v>
      </c>
      <c r="AY63" s="811">
        <f t="shared" si="36"/>
        <v>-5.9400981914420226E-2</v>
      </c>
      <c r="AZ63" s="19">
        <f t="shared" ref="AZ63:BE63" si="41">IF(ISTEXT(AZ48),AZ48,AZ48/$Z63-1)</f>
        <v>-1.0001644538436916</v>
      </c>
      <c r="BA63" s="19">
        <f t="shared" si="41"/>
        <v>-1.0001644538436916</v>
      </c>
      <c r="BB63" s="19">
        <f t="shared" si="41"/>
        <v>-1.0001644538436916</v>
      </c>
      <c r="BC63" s="19">
        <f t="shared" si="41"/>
        <v>-1.0001644538436916</v>
      </c>
      <c r="BD63" s="19">
        <f t="shared" si="41"/>
        <v>-1.0001644538436916</v>
      </c>
      <c r="BE63" s="19">
        <f t="shared" si="41"/>
        <v>-1.0001644538436916</v>
      </c>
      <c r="BF63" s="1114"/>
      <c r="BG63" s="99"/>
    </row>
    <row r="64" spans="25:61" ht="15" customHeight="1">
      <c r="Y64" s="812" t="s">
        <v>210</v>
      </c>
      <c r="Z64" s="810">
        <f t="shared" si="38"/>
        <v>26.478092085949704</v>
      </c>
      <c r="AA64" s="649"/>
      <c r="AB64" s="649"/>
      <c r="AC64" s="649"/>
      <c r="AD64" s="649"/>
      <c r="AE64" s="649"/>
      <c r="AF64" s="649"/>
      <c r="AG64" s="649"/>
      <c r="AH64" s="649"/>
      <c r="AI64" s="649"/>
      <c r="AJ64" s="649"/>
      <c r="AK64" s="649"/>
      <c r="AL64" s="649"/>
      <c r="AM64" s="649"/>
      <c r="AN64" s="649"/>
      <c r="AO64" s="649"/>
      <c r="AP64" s="811">
        <f t="shared" si="35"/>
        <v>0</v>
      </c>
      <c r="AQ64" s="811">
        <f t="shared" si="35"/>
        <v>-2.9888860886464141E-2</v>
      </c>
      <c r="AR64" s="811">
        <f t="shared" si="35"/>
        <v>-5.6965760302521429E-2</v>
      </c>
      <c r="AS64" s="811">
        <f t="shared" si="35"/>
        <v>-9.1416213854466077E-2</v>
      </c>
      <c r="AT64" s="811">
        <f t="shared" si="35"/>
        <v>-0.1180774643738367</v>
      </c>
      <c r="AU64" s="811">
        <f t="shared" si="35"/>
        <v>-0.14191080510641474</v>
      </c>
      <c r="AV64" s="811">
        <f t="shared" si="35"/>
        <v>-0.1508944501444508</v>
      </c>
      <c r="AW64" s="811">
        <f t="shared" si="35"/>
        <v>-0.17327285363774914</v>
      </c>
      <c r="AX64" s="811">
        <f t="shared" si="35"/>
        <v>-0.15837628957088001</v>
      </c>
      <c r="AY64" s="811">
        <f t="shared" si="36"/>
        <v>-0.16280651393195222</v>
      </c>
      <c r="AZ64" s="19">
        <f t="shared" ref="AZ64:BE64" si="42">IF(ISTEXT(AZ49),AZ49,AZ49/$Z64-1)</f>
        <v>-1.0377670716135412</v>
      </c>
      <c r="BA64" s="19">
        <f t="shared" si="42"/>
        <v>-1.0377670716135412</v>
      </c>
      <c r="BB64" s="19">
        <f t="shared" si="42"/>
        <v>-1.0377670716135412</v>
      </c>
      <c r="BC64" s="19">
        <f t="shared" si="42"/>
        <v>-1.0377670716135412</v>
      </c>
      <c r="BD64" s="19">
        <f t="shared" si="42"/>
        <v>-1.0377670716135412</v>
      </c>
      <c r="BE64" s="19">
        <f t="shared" si="42"/>
        <v>-1.0377670716135412</v>
      </c>
      <c r="BF64" s="1114"/>
      <c r="BG64" s="143"/>
    </row>
    <row r="65" spans="25:61" ht="15" customHeight="1">
      <c r="Y65" s="565" t="s">
        <v>495</v>
      </c>
      <c r="Z65" s="810">
        <f t="shared" si="38"/>
        <v>242.8554825646946</v>
      </c>
      <c r="AA65" s="649"/>
      <c r="AB65" s="649"/>
      <c r="AC65" s="649"/>
      <c r="AD65" s="649"/>
      <c r="AE65" s="649"/>
      <c r="AF65" s="649"/>
      <c r="AG65" s="649"/>
      <c r="AH65" s="649"/>
      <c r="AI65" s="649"/>
      <c r="AJ65" s="649"/>
      <c r="AK65" s="649"/>
      <c r="AL65" s="649"/>
      <c r="AM65" s="649"/>
      <c r="AN65" s="649"/>
      <c r="AO65" s="649"/>
      <c r="AP65" s="811">
        <f t="shared" si="35"/>
        <v>0</v>
      </c>
      <c r="AQ65" s="811">
        <f t="shared" si="35"/>
        <v>2.9424710806538412E-2</v>
      </c>
      <c r="AR65" s="811">
        <f t="shared" si="35"/>
        <v>-6.3383866242455733E-3</v>
      </c>
      <c r="AS65" s="811">
        <f t="shared" si="35"/>
        <v>0.11769009045576584</v>
      </c>
      <c r="AT65" s="811">
        <f t="shared" si="35"/>
        <v>0.10937920328494344</v>
      </c>
      <c r="AU65" s="811">
        <f t="shared" si="35"/>
        <v>-2.9866204967475496E-2</v>
      </c>
      <c r="AV65" s="811">
        <f t="shared" si="35"/>
        <v>6.623310469944288E-2</v>
      </c>
      <c r="AW65" s="811">
        <f t="shared" si="35"/>
        <v>5.7063936043501462E-2</v>
      </c>
      <c r="AX65" s="811">
        <f t="shared" si="35"/>
        <v>4.6516567925574792E-2</v>
      </c>
      <c r="AY65" s="811">
        <f t="shared" si="36"/>
        <v>4.54331585429677E-2</v>
      </c>
      <c r="AZ65" s="19">
        <f t="shared" ref="AZ65:BE65" si="43">IF(ISTEXT(AZ50),AZ50,AZ50/$Z65-1)</f>
        <v>-1.0041176752093031</v>
      </c>
      <c r="BA65" s="19">
        <f t="shared" si="43"/>
        <v>-1.0041176752093031</v>
      </c>
      <c r="BB65" s="19">
        <f t="shared" si="43"/>
        <v>-1.0041176752093031</v>
      </c>
      <c r="BC65" s="19">
        <f t="shared" si="43"/>
        <v>-1.0041176752093031</v>
      </c>
      <c r="BD65" s="19">
        <f t="shared" si="43"/>
        <v>-1.0041176752093031</v>
      </c>
      <c r="BE65" s="19">
        <f t="shared" si="43"/>
        <v>-1.0041176752093031</v>
      </c>
      <c r="BF65" s="1114"/>
      <c r="BG65" s="143"/>
    </row>
    <row r="66" spans="25:61" ht="15" customHeight="1">
      <c r="Y66" s="87" t="s">
        <v>145</v>
      </c>
      <c r="Z66" s="810">
        <f t="shared" si="38"/>
        <v>1963.3159154133821</v>
      </c>
      <c r="AA66" s="649"/>
      <c r="AB66" s="649"/>
      <c r="AC66" s="649"/>
      <c r="AD66" s="649"/>
      <c r="AE66" s="649"/>
      <c r="AF66" s="649"/>
      <c r="AG66" s="649"/>
      <c r="AH66" s="649"/>
      <c r="AI66" s="649"/>
      <c r="AJ66" s="649"/>
      <c r="AK66" s="649"/>
      <c r="AL66" s="649"/>
      <c r="AM66" s="649"/>
      <c r="AN66" s="649"/>
      <c r="AO66" s="649"/>
      <c r="AP66" s="811">
        <f t="shared" si="35"/>
        <v>0</v>
      </c>
      <c r="AQ66" s="811">
        <f t="shared" si="35"/>
        <v>-6.1149031235232632E-2</v>
      </c>
      <c r="AR66" s="811">
        <f t="shared" si="35"/>
        <v>-0.13715765394017421</v>
      </c>
      <c r="AS66" s="811">
        <f t="shared" si="35"/>
        <v>-0.17044032820954769</v>
      </c>
      <c r="AT66" s="811">
        <f t="shared" si="35"/>
        <v>-0.19991918759829208</v>
      </c>
      <c r="AU66" s="811">
        <f t="shared" si="35"/>
        <v>-0.22739817438774501</v>
      </c>
      <c r="AV66" s="811">
        <f t="shared" si="35"/>
        <v>-0.2236007376109822</v>
      </c>
      <c r="AW66" s="811">
        <f t="shared" si="35"/>
        <v>-0.22151770397676562</v>
      </c>
      <c r="AX66" s="811">
        <f t="shared" si="35"/>
        <v>-0.2146764229307816</v>
      </c>
      <c r="AY66" s="811">
        <f t="shared" si="36"/>
        <v>-0.26863802910442824</v>
      </c>
      <c r="AZ66" s="19">
        <f t="shared" ref="AZ66:BE66" si="44">IF(ISTEXT(AZ51),AZ51,AZ51/$Z66-1)</f>
        <v>-1.000509342379466</v>
      </c>
      <c r="BA66" s="19">
        <f t="shared" si="44"/>
        <v>-1.000509342379466</v>
      </c>
      <c r="BB66" s="19">
        <f t="shared" si="44"/>
        <v>-1.000509342379466</v>
      </c>
      <c r="BC66" s="19">
        <f t="shared" si="44"/>
        <v>-1.000509342379466</v>
      </c>
      <c r="BD66" s="19">
        <f t="shared" si="44"/>
        <v>-1.000509342379466</v>
      </c>
      <c r="BE66" s="19">
        <f t="shared" si="44"/>
        <v>-1.000509342379466</v>
      </c>
      <c r="BF66" s="1114"/>
      <c r="BG66" s="143"/>
    </row>
    <row r="67" spans="25:61" ht="15" customHeight="1" thickBot="1">
      <c r="Y67" s="600" t="s">
        <v>494</v>
      </c>
      <c r="Z67" s="810">
        <f t="shared" si="38"/>
        <v>1214.3627678273833</v>
      </c>
      <c r="AA67" s="649"/>
      <c r="AB67" s="649"/>
      <c r="AC67" s="649"/>
      <c r="AD67" s="649"/>
      <c r="AE67" s="649"/>
      <c r="AF67" s="649"/>
      <c r="AG67" s="649"/>
      <c r="AH67" s="649"/>
      <c r="AI67" s="649"/>
      <c r="AJ67" s="649"/>
      <c r="AK67" s="649"/>
      <c r="AL67" s="649"/>
      <c r="AM67" s="649"/>
      <c r="AN67" s="649"/>
      <c r="AO67" s="649"/>
      <c r="AP67" s="811">
        <f t="shared" si="35"/>
        <v>0</v>
      </c>
      <c r="AQ67" s="811">
        <f t="shared" si="35"/>
        <v>8.2013509005536278E-3</v>
      </c>
      <c r="AR67" s="811">
        <f t="shared" si="35"/>
        <v>-8.808930616289623E-3</v>
      </c>
      <c r="AS67" s="811">
        <f t="shared" si="35"/>
        <v>-8.5146523084985715E-3</v>
      </c>
      <c r="AT67" s="811">
        <f t="shared" si="35"/>
        <v>-2.1698778773368343E-2</v>
      </c>
      <c r="AU67" s="811">
        <f t="shared" si="35"/>
        <v>-3.3231047818046533E-2</v>
      </c>
      <c r="AV67" s="811">
        <f t="shared" si="35"/>
        <v>-4.0976866210998053E-2</v>
      </c>
      <c r="AW67" s="811">
        <f t="shared" si="35"/>
        <v>-7.1832709422074315E-2</v>
      </c>
      <c r="AX67" s="811">
        <f t="shared" si="35"/>
        <v>-6.8850683156645109E-2</v>
      </c>
      <c r="AY67" s="811">
        <f t="shared" si="36"/>
        <v>-7.4502821111843365E-2</v>
      </c>
      <c r="AZ67" s="19">
        <f t="shared" ref="AZ67:BE67" si="45">IF(ISTEXT(AZ52),AZ52,AZ52/$Z67-1)</f>
        <v>-1.0008234771573152</v>
      </c>
      <c r="BA67" s="19">
        <f t="shared" si="45"/>
        <v>-1.0008234771573152</v>
      </c>
      <c r="BB67" s="19">
        <f t="shared" si="45"/>
        <v>-1.0008234771573152</v>
      </c>
      <c r="BC67" s="19">
        <f t="shared" si="45"/>
        <v>-1.0008234771573152</v>
      </c>
      <c r="BD67" s="19">
        <f t="shared" si="45"/>
        <v>-1.0008234771573152</v>
      </c>
      <c r="BE67" s="19">
        <f t="shared" si="45"/>
        <v>-1.0008234771573152</v>
      </c>
      <c r="BF67" s="1114"/>
      <c r="BG67" s="101"/>
    </row>
    <row r="68" spans="25:61" ht="15" customHeight="1" thickTop="1" thickBot="1">
      <c r="Y68" s="813" t="s">
        <v>146</v>
      </c>
      <c r="Z68" s="814">
        <f t="shared" si="38"/>
        <v>378.39856771775266</v>
      </c>
      <c r="AA68" s="664"/>
      <c r="AB68" s="664"/>
      <c r="AC68" s="664"/>
      <c r="AD68" s="664"/>
      <c r="AE68" s="664"/>
      <c r="AF68" s="664"/>
      <c r="AG68" s="664"/>
      <c r="AH68" s="664"/>
      <c r="AI68" s="664"/>
      <c r="AJ68" s="664"/>
      <c r="AK68" s="664"/>
      <c r="AL68" s="664"/>
      <c r="AM68" s="664"/>
      <c r="AN68" s="664"/>
      <c r="AO68" s="664"/>
      <c r="AP68" s="815">
        <f t="shared" si="35"/>
        <v>0</v>
      </c>
      <c r="AQ68" s="815">
        <f t="shared" si="35"/>
        <v>-1.0947193151141565E-2</v>
      </c>
      <c r="AR68" s="815">
        <f t="shared" si="35"/>
        <v>-5.5362099827793387E-2</v>
      </c>
      <c r="AS68" s="815">
        <f t="shared" si="35"/>
        <v>-5.3338690901432728E-2</v>
      </c>
      <c r="AT68" s="815">
        <f t="shared" si="35"/>
        <v>-0.12731332780280702</v>
      </c>
      <c r="AU68" s="815">
        <f t="shared" si="35"/>
        <v>-0.14013379161349238</v>
      </c>
      <c r="AV68" s="815">
        <f t="shared" si="35"/>
        <v>-0.15534507127847597</v>
      </c>
      <c r="AW68" s="815">
        <f t="shared" si="35"/>
        <v>-0.10487266976753162</v>
      </c>
      <c r="AX68" s="815">
        <f t="shared" si="35"/>
        <v>-0.1411714289111462</v>
      </c>
      <c r="AY68" s="815">
        <f t="shared" si="36"/>
        <v>-0.16455023987608841</v>
      </c>
      <c r="AZ68" s="19">
        <f t="shared" ref="AZ68:BE68" si="46">IF(ISTEXT(AZ53),AZ53,AZ53/$Z68-1)</f>
        <v>-1.0026427161340259</v>
      </c>
      <c r="BA68" s="19">
        <f t="shared" si="46"/>
        <v>-1.0026427161340259</v>
      </c>
      <c r="BB68" s="19">
        <f t="shared" si="46"/>
        <v>-1.0026427161340259</v>
      </c>
      <c r="BC68" s="19">
        <f t="shared" si="46"/>
        <v>-1.0026427161340259</v>
      </c>
      <c r="BD68" s="19">
        <f t="shared" si="46"/>
        <v>-1.0026427161340259</v>
      </c>
      <c r="BE68" s="19">
        <f t="shared" si="46"/>
        <v>-1.0026427161340259</v>
      </c>
      <c r="BF68" s="1115"/>
      <c r="BG68" s="143"/>
      <c r="BH68" s="32"/>
      <c r="BI68" s="32"/>
    </row>
    <row r="69" spans="25:61" ht="15" customHeight="1" thickTop="1">
      <c r="Y69" s="816" t="s">
        <v>95</v>
      </c>
      <c r="Z69" s="817">
        <f t="shared" si="38"/>
        <v>24516.807310025077</v>
      </c>
      <c r="AA69" s="665"/>
      <c r="AB69" s="665"/>
      <c r="AC69" s="665"/>
      <c r="AD69" s="665"/>
      <c r="AE69" s="665"/>
      <c r="AF69" s="665"/>
      <c r="AG69" s="665"/>
      <c r="AH69" s="665"/>
      <c r="AI69" s="665"/>
      <c r="AJ69" s="665"/>
      <c r="AK69" s="665"/>
      <c r="AL69" s="665"/>
      <c r="AM69" s="665"/>
      <c r="AN69" s="665"/>
      <c r="AO69" s="665"/>
      <c r="AP69" s="818">
        <f t="shared" si="35"/>
        <v>0</v>
      </c>
      <c r="AQ69" s="818">
        <f t="shared" si="35"/>
        <v>9.9793623684818478E-4</v>
      </c>
      <c r="AR69" s="818">
        <f t="shared" si="35"/>
        <v>-2.2010713237186286E-2</v>
      </c>
      <c r="AS69" s="818">
        <f t="shared" ref="AS69:AX69" si="47">IF(ISTEXT(AS39),AS39,AS39/$Z69-1)</f>
        <v>-5.7988350141209732E-2</v>
      </c>
      <c r="AT69" s="818">
        <f t="shared" si="47"/>
        <v>-7.6954228449659046E-2</v>
      </c>
      <c r="AU69" s="818">
        <f t="shared" si="47"/>
        <v>-8.9917570196624719E-2</v>
      </c>
      <c r="AV69" s="818">
        <f t="shared" si="47"/>
        <v>-0.10935443670382738</v>
      </c>
      <c r="AW69" s="818">
        <f t="shared" si="47"/>
        <v>-0.12607027754593991</v>
      </c>
      <c r="AX69" s="818">
        <f t="shared" si="47"/>
        <v>-0.12395184476591992</v>
      </c>
      <c r="AY69" s="818">
        <f t="shared" si="36"/>
        <v>-0.14963112363564413</v>
      </c>
      <c r="AZ69" s="19">
        <f t="shared" ref="AZ69:BE69" si="48">IF(ISTEXT(AZ54),AZ54,AZ54/$Z69-1)</f>
        <v>-1.0000407883452096</v>
      </c>
      <c r="BA69" s="19">
        <f t="shared" si="48"/>
        <v>-1.0000407883452096</v>
      </c>
      <c r="BB69" s="19">
        <f t="shared" si="48"/>
        <v>-1.0000407883452096</v>
      </c>
      <c r="BC69" s="19">
        <f t="shared" si="48"/>
        <v>-1.0000407883452096</v>
      </c>
      <c r="BD69" s="19">
        <f t="shared" si="48"/>
        <v>-1.0000407883452096</v>
      </c>
      <c r="BE69" s="19">
        <f t="shared" si="48"/>
        <v>-1.0000407883452096</v>
      </c>
      <c r="BF69" s="571"/>
      <c r="BG69" s="99"/>
    </row>
    <row r="71" spans="25:61">
      <c r="Y71" s="667" t="s">
        <v>387</v>
      </c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</row>
    <row r="72" spans="25:61">
      <c r="Y72" s="13"/>
      <c r="Z72" s="388"/>
      <c r="AA72" s="13">
        <v>1990</v>
      </c>
      <c r="AB72" s="13">
        <f t="shared" ref="AB72:BE72" si="49">AA72+1</f>
        <v>1991</v>
      </c>
      <c r="AC72" s="13">
        <f t="shared" si="49"/>
        <v>1992</v>
      </c>
      <c r="AD72" s="13">
        <f t="shared" si="49"/>
        <v>1993</v>
      </c>
      <c r="AE72" s="13">
        <f t="shared" si="49"/>
        <v>1994</v>
      </c>
      <c r="AF72" s="13">
        <f t="shared" si="49"/>
        <v>1995</v>
      </c>
      <c r="AG72" s="13">
        <f t="shared" si="49"/>
        <v>1996</v>
      </c>
      <c r="AH72" s="13">
        <f t="shared" si="49"/>
        <v>1997</v>
      </c>
      <c r="AI72" s="13">
        <f t="shared" si="49"/>
        <v>1998</v>
      </c>
      <c r="AJ72" s="13">
        <f t="shared" si="49"/>
        <v>1999</v>
      </c>
      <c r="AK72" s="13">
        <f t="shared" si="49"/>
        <v>2000</v>
      </c>
      <c r="AL72" s="13">
        <f t="shared" si="49"/>
        <v>2001</v>
      </c>
      <c r="AM72" s="13">
        <f t="shared" si="49"/>
        <v>2002</v>
      </c>
      <c r="AN72" s="13">
        <f t="shared" si="49"/>
        <v>2003</v>
      </c>
      <c r="AO72" s="13">
        <f t="shared" si="49"/>
        <v>2004</v>
      </c>
      <c r="AP72" s="13">
        <f t="shared" si="49"/>
        <v>2005</v>
      </c>
      <c r="AQ72" s="13">
        <f t="shared" si="49"/>
        <v>2006</v>
      </c>
      <c r="AR72" s="13">
        <f t="shared" si="49"/>
        <v>2007</v>
      </c>
      <c r="AS72" s="13">
        <f t="shared" si="49"/>
        <v>2008</v>
      </c>
      <c r="AT72" s="13">
        <f t="shared" si="49"/>
        <v>2009</v>
      </c>
      <c r="AU72" s="13">
        <f t="shared" si="49"/>
        <v>2010</v>
      </c>
      <c r="AV72" s="13">
        <f t="shared" si="49"/>
        <v>2011</v>
      </c>
      <c r="AW72" s="13">
        <f t="shared" si="49"/>
        <v>2012</v>
      </c>
      <c r="AX72" s="13">
        <f t="shared" si="49"/>
        <v>2013</v>
      </c>
      <c r="AY72" s="13">
        <f t="shared" si="49"/>
        <v>2014</v>
      </c>
      <c r="AZ72" s="13">
        <f t="shared" si="49"/>
        <v>2015</v>
      </c>
      <c r="BA72" s="13">
        <f t="shared" si="49"/>
        <v>2016</v>
      </c>
      <c r="BB72" s="13">
        <f t="shared" si="49"/>
        <v>2017</v>
      </c>
      <c r="BC72" s="13">
        <f t="shared" si="49"/>
        <v>2018</v>
      </c>
      <c r="BD72" s="13">
        <f t="shared" si="49"/>
        <v>2019</v>
      </c>
      <c r="BE72" s="13">
        <f t="shared" si="49"/>
        <v>2020</v>
      </c>
      <c r="BF72" s="13" t="s">
        <v>136</v>
      </c>
      <c r="BG72" s="13" t="s">
        <v>11</v>
      </c>
    </row>
    <row r="73" spans="25:61" ht="15" customHeight="1">
      <c r="Y73" s="87" t="s">
        <v>137</v>
      </c>
      <c r="Z73" s="144"/>
      <c r="AA73" s="144"/>
      <c r="AB73" s="19">
        <f t="shared" ref="AB73:AX73" si="50">AB28/AA28-1</f>
        <v>3.5709468763876817E-2</v>
      </c>
      <c r="AC73" s="19">
        <f t="shared" si="50"/>
        <v>1.6700812247067542E-2</v>
      </c>
      <c r="AD73" s="19">
        <f t="shared" si="50"/>
        <v>6.2458303170225715E-2</v>
      </c>
      <c r="AE73" s="19">
        <f t="shared" si="50"/>
        <v>7.5706135439258082E-2</v>
      </c>
      <c r="AF73" s="19">
        <f t="shared" si="50"/>
        <v>0.16125008004462704</v>
      </c>
      <c r="AG73" s="19">
        <f t="shared" si="50"/>
        <v>2.6602094114997366E-2</v>
      </c>
      <c r="AH73" s="19">
        <f t="shared" si="50"/>
        <v>4.670029514659868E-2</v>
      </c>
      <c r="AI73" s="19">
        <f t="shared" si="50"/>
        <v>-1.9754227755136022E-2</v>
      </c>
      <c r="AJ73" s="19">
        <f t="shared" si="50"/>
        <v>4.1982497411747755E-2</v>
      </c>
      <c r="AK73" s="19">
        <f t="shared" si="50"/>
        <v>2.9672132647141192E-2</v>
      </c>
      <c r="AL73" s="19">
        <f t="shared" si="50"/>
        <v>4.1834819907590637E-2</v>
      </c>
      <c r="AM73" s="19">
        <f t="shared" si="50"/>
        <v>2.35472492956188E-2</v>
      </c>
      <c r="AN73" s="19">
        <f t="shared" si="50"/>
        <v>-1.3033290044023316E-3</v>
      </c>
      <c r="AO73" s="19">
        <f t="shared" si="50"/>
        <v>1.3441409284713268E-2</v>
      </c>
      <c r="AP73" s="19">
        <f t="shared" si="50"/>
        <v>5.490359252788557E-2</v>
      </c>
      <c r="AQ73" s="19">
        <f t="shared" si="50"/>
        <v>-8.8476878056671371E-3</v>
      </c>
      <c r="AR73" s="19">
        <f t="shared" si="50"/>
        <v>2.5355910703714235E-2</v>
      </c>
      <c r="AS73" s="19">
        <f t="shared" si="50"/>
        <v>-3.3367253397661445E-2</v>
      </c>
      <c r="AT73" s="19">
        <f t="shared" si="50"/>
        <v>-3.7490098907477676E-2</v>
      </c>
      <c r="AU73" s="19">
        <f t="shared" si="50"/>
        <v>2.6159910156165589E-2</v>
      </c>
      <c r="AV73" s="19">
        <f t="shared" si="50"/>
        <v>6.160605465773239E-3</v>
      </c>
      <c r="AW73" s="19">
        <f t="shared" si="50"/>
        <v>-9.6345352612925428E-4</v>
      </c>
      <c r="AX73" s="19">
        <f t="shared" si="50"/>
        <v>2.5863176115790365E-2</v>
      </c>
      <c r="AY73" s="19">
        <f t="shared" ref="AY73:AY84" si="51">AY28/AX28-1</f>
        <v>-2.1985418694486891E-2</v>
      </c>
      <c r="AZ73" s="19">
        <f t="shared" ref="AZ73:AZ84" si="52">AZ28/AY28-1</f>
        <v>-1</v>
      </c>
      <c r="BA73" s="19" t="e">
        <f t="shared" ref="BA73:BA84" si="53">BA28/AZ28-1</f>
        <v>#DIV/0!</v>
      </c>
      <c r="BB73" s="19" t="e">
        <f t="shared" ref="BB73:BB84" si="54">BB28/BA28-1</f>
        <v>#DIV/0!</v>
      </c>
      <c r="BC73" s="19" t="e">
        <f t="shared" ref="BC73:BC84" si="55">BC28/BB28-1</f>
        <v>#DIV/0!</v>
      </c>
      <c r="BD73" s="19" t="e">
        <f t="shared" ref="BD73:BD84" si="56">BD28/BC28-1</f>
        <v>#DIV/0!</v>
      </c>
      <c r="BE73" s="19" t="e">
        <f t="shared" ref="BE73:BE84" si="57">BE28/BD28-1</f>
        <v>#DIV/0!</v>
      </c>
      <c r="BF73" s="19"/>
      <c r="BG73" s="88"/>
    </row>
    <row r="74" spans="25:61" ht="15" customHeight="1">
      <c r="Y74" s="87" t="s">
        <v>138</v>
      </c>
      <c r="Z74" s="144"/>
      <c r="AA74" s="144"/>
      <c r="AB74" s="19">
        <f t="shared" ref="AB74:AX74" si="58">AB29/AA29-1</f>
        <v>3.7932559416132605E-2</v>
      </c>
      <c r="AC74" s="19">
        <f t="shared" si="58"/>
        <v>1.8717050992302031E-2</v>
      </c>
      <c r="AD74" s="19">
        <f t="shared" si="58"/>
        <v>-7.9849407206029621E-3</v>
      </c>
      <c r="AE74" s="19">
        <f t="shared" si="58"/>
        <v>1.7820898450749079E-2</v>
      </c>
      <c r="AF74" s="19">
        <f t="shared" si="58"/>
        <v>2.8113501832986554E-2</v>
      </c>
      <c r="AG74" s="19">
        <f t="shared" si="58"/>
        <v>1.7982975365843146E-2</v>
      </c>
      <c r="AH74" s="19">
        <f t="shared" si="58"/>
        <v>1.0006734839570042E-2</v>
      </c>
      <c r="AI74" s="19">
        <f t="shared" si="58"/>
        <v>-2.3448580484120574E-2</v>
      </c>
      <c r="AJ74" s="19">
        <f t="shared" si="58"/>
        <v>-5.1412810487233562E-3</v>
      </c>
      <c r="AK74" s="19">
        <f t="shared" si="58"/>
        <v>-2.4978267000840382E-2</v>
      </c>
      <c r="AL74" s="19">
        <f t="shared" si="58"/>
        <v>-4.1306998961479713E-2</v>
      </c>
      <c r="AM74" s="19">
        <f t="shared" si="58"/>
        <v>-6.4485376118422866E-2</v>
      </c>
      <c r="AN74" s="19">
        <f t="shared" si="58"/>
        <v>-7.2612135942898837E-2</v>
      </c>
      <c r="AO74" s="19">
        <f t="shared" si="58"/>
        <v>-8.3429413129530783E-2</v>
      </c>
      <c r="AP74" s="19">
        <f t="shared" si="58"/>
        <v>-7.5607240589219304E-2</v>
      </c>
      <c r="AQ74" s="19">
        <f t="shared" si="58"/>
        <v>-6.3698793752891558E-2</v>
      </c>
      <c r="AR74" s="19">
        <f t="shared" si="58"/>
        <v>-5.1659056037438589E-2</v>
      </c>
      <c r="AS74" s="19">
        <f t="shared" si="58"/>
        <v>-6.0105853923378971E-2</v>
      </c>
      <c r="AT74" s="19">
        <f t="shared" si="58"/>
        <v>-6.8731032190488373E-2</v>
      </c>
      <c r="AU74" s="19">
        <f t="shared" si="58"/>
        <v>-6.1533492507302001E-2</v>
      </c>
      <c r="AV74" s="19">
        <f t="shared" si="58"/>
        <v>-5.6496688840524278E-2</v>
      </c>
      <c r="AW74" s="19">
        <f t="shared" si="58"/>
        <v>-5.6340704413664566E-2</v>
      </c>
      <c r="AX74" s="19">
        <f t="shared" si="58"/>
        <v>-4.4956985117689974E-2</v>
      </c>
      <c r="AY74" s="19">
        <f t="shared" si="51"/>
        <v>-2.2968040164345171E-2</v>
      </c>
      <c r="AZ74" s="19">
        <f t="shared" si="52"/>
        <v>-1</v>
      </c>
      <c r="BA74" s="19" t="e">
        <f t="shared" si="53"/>
        <v>#DIV/0!</v>
      </c>
      <c r="BB74" s="19" t="e">
        <f t="shared" si="54"/>
        <v>#DIV/0!</v>
      </c>
      <c r="BC74" s="19" t="e">
        <f t="shared" si="55"/>
        <v>#DIV/0!</v>
      </c>
      <c r="BD74" s="19" t="e">
        <f t="shared" si="56"/>
        <v>#DIV/0!</v>
      </c>
      <c r="BE74" s="19" t="e">
        <f t="shared" si="57"/>
        <v>#DIV/0!</v>
      </c>
      <c r="BF74" s="19"/>
      <c r="BG74" s="141"/>
    </row>
    <row r="75" spans="25:61" ht="15" customHeight="1">
      <c r="Y75" s="87" t="s">
        <v>139</v>
      </c>
      <c r="Z75" s="144"/>
      <c r="AA75" s="144"/>
      <c r="AB75" s="19">
        <f t="shared" ref="AB75:AX75" si="59">AB30/AA30-1</f>
        <v>0.4473051508995276</v>
      </c>
      <c r="AC75" s="19">
        <f t="shared" si="59"/>
        <v>5.8909084027853442E-2</v>
      </c>
      <c r="AD75" s="19">
        <f t="shared" si="59"/>
        <v>-6.2576278211847747E-2</v>
      </c>
      <c r="AE75" s="19">
        <f t="shared" si="59"/>
        <v>-3.6941468656072174E-2</v>
      </c>
      <c r="AF75" s="19">
        <f t="shared" si="59"/>
        <v>-4.8265763979765675E-3</v>
      </c>
      <c r="AG75" s="19">
        <f t="shared" si="59"/>
        <v>-2.9887939460153334E-2</v>
      </c>
      <c r="AH75" s="19">
        <f t="shared" si="59"/>
        <v>-2.5731477720043361E-2</v>
      </c>
      <c r="AI75" s="19">
        <f t="shared" si="59"/>
        <v>-0.1053435553120744</v>
      </c>
      <c r="AJ75" s="19">
        <f t="shared" si="59"/>
        <v>-0.10441121085846516</v>
      </c>
      <c r="AK75" s="19">
        <f t="shared" si="59"/>
        <v>-4.7048762338735339E-2</v>
      </c>
      <c r="AL75" s="19">
        <f t="shared" si="59"/>
        <v>-9.5118293634690931E-2</v>
      </c>
      <c r="AM75" s="19">
        <f t="shared" si="59"/>
        <v>-3.6777509723882607E-2</v>
      </c>
      <c r="AN75" s="19">
        <f t="shared" si="59"/>
        <v>0.10849649712694398</v>
      </c>
      <c r="AO75" s="19">
        <f t="shared" si="59"/>
        <v>1.7063129636681662E-2</v>
      </c>
      <c r="AP75" s="19">
        <f t="shared" si="59"/>
        <v>7.3661315723191567E-2</v>
      </c>
      <c r="AQ75" s="19">
        <f t="shared" si="59"/>
        <v>-3.7259299795472933E-2</v>
      </c>
      <c r="AR75" s="19">
        <f t="shared" si="59"/>
        <v>4.9007432749611057E-2</v>
      </c>
      <c r="AS75" s="19">
        <f t="shared" si="59"/>
        <v>7.521860666272806E-3</v>
      </c>
      <c r="AT75" s="19">
        <f t="shared" si="59"/>
        <v>-6.9098128843035123E-2</v>
      </c>
      <c r="AU75" s="19">
        <f t="shared" si="59"/>
        <v>-5.7445678182513893E-2</v>
      </c>
      <c r="AV75" s="19">
        <f t="shared" si="59"/>
        <v>-1.7320006985226399E-2</v>
      </c>
      <c r="AW75" s="19">
        <f t="shared" si="59"/>
        <v>-2.6451861123126696E-2</v>
      </c>
      <c r="AX75" s="19">
        <f t="shared" si="59"/>
        <v>-6.5490364144978663E-2</v>
      </c>
      <c r="AY75" s="19">
        <f t="shared" si="51"/>
        <v>-3.605429306809349E-2</v>
      </c>
      <c r="AZ75" s="19">
        <f t="shared" si="52"/>
        <v>-1</v>
      </c>
      <c r="BA75" s="19" t="e">
        <f t="shared" si="53"/>
        <v>#DIV/0!</v>
      </c>
      <c r="BB75" s="19" t="e">
        <f t="shared" si="54"/>
        <v>#DIV/0!</v>
      </c>
      <c r="BC75" s="19" t="e">
        <f t="shared" si="55"/>
        <v>#DIV/0!</v>
      </c>
      <c r="BD75" s="19" t="e">
        <f t="shared" si="56"/>
        <v>#DIV/0!</v>
      </c>
      <c r="BE75" s="19" t="e">
        <f t="shared" si="57"/>
        <v>#DIV/0!</v>
      </c>
      <c r="BF75" s="19"/>
      <c r="BG75" s="141"/>
    </row>
    <row r="76" spans="25:61" ht="15" customHeight="1">
      <c r="Y76" s="87" t="s">
        <v>140</v>
      </c>
      <c r="Z76" s="144"/>
      <c r="AA76" s="144"/>
      <c r="AB76" s="19">
        <f t="shared" ref="AB76:AX76" si="60">AB31/AA31-1</f>
        <v>-4.8183382339202385E-2</v>
      </c>
      <c r="AC76" s="19">
        <f t="shared" si="60"/>
        <v>-3.6334855814226241E-3</v>
      </c>
      <c r="AD76" s="19">
        <f t="shared" si="60"/>
        <v>-2.8484594007519681E-2</v>
      </c>
      <c r="AE76" s="19">
        <f t="shared" si="60"/>
        <v>0.11800273752218593</v>
      </c>
      <c r="AF76" s="19">
        <f t="shared" si="60"/>
        <v>-9.2653068250858617E-3</v>
      </c>
      <c r="AG76" s="19">
        <f t="shared" si="60"/>
        <v>9.9197189414726106E-2</v>
      </c>
      <c r="AH76" s="19">
        <f t="shared" si="60"/>
        <v>5.4305549884818394E-2</v>
      </c>
      <c r="AI76" s="19">
        <f t="shared" si="60"/>
        <v>-0.11030208511895345</v>
      </c>
      <c r="AJ76" s="19">
        <f t="shared" si="60"/>
        <v>-0.59546347464180549</v>
      </c>
      <c r="AK76" s="19">
        <f t="shared" si="60"/>
        <v>0.59289223910049871</v>
      </c>
      <c r="AL76" s="19">
        <f t="shared" si="60"/>
        <v>-0.50025631650692182</v>
      </c>
      <c r="AM76" s="19">
        <f t="shared" si="60"/>
        <v>-4.0483974728554917E-2</v>
      </c>
      <c r="AN76" s="19">
        <f t="shared" si="60"/>
        <v>1.4088263000453294E-2</v>
      </c>
      <c r="AO76" s="19">
        <f t="shared" si="60"/>
        <v>0.10178164704729475</v>
      </c>
      <c r="AP76" s="19">
        <f t="shared" si="60"/>
        <v>-0.14075077450436213</v>
      </c>
      <c r="AQ76" s="19">
        <f t="shared" si="60"/>
        <v>7.9355009868581128E-2</v>
      </c>
      <c r="AR76" s="19">
        <f t="shared" si="60"/>
        <v>-0.23210186597881521</v>
      </c>
      <c r="AS76" s="19">
        <f t="shared" si="60"/>
        <v>3.2547337617089278E-2</v>
      </c>
      <c r="AT76" s="19">
        <f t="shared" si="60"/>
        <v>4.9066371352386007E-2</v>
      </c>
      <c r="AU76" s="19">
        <f t="shared" si="60"/>
        <v>-0.18264177749745292</v>
      </c>
      <c r="AV76" s="19">
        <f t="shared" si="60"/>
        <v>-0.1491496114783456</v>
      </c>
      <c r="AW76" s="19">
        <f t="shared" si="60"/>
        <v>-0.10579514735619111</v>
      </c>
      <c r="AX76" s="19">
        <f t="shared" si="60"/>
        <v>1.2034104607570484E-2</v>
      </c>
      <c r="AY76" s="19">
        <f t="shared" si="51"/>
        <v>-0.171147114863059</v>
      </c>
      <c r="AZ76" s="19">
        <f t="shared" si="52"/>
        <v>-1</v>
      </c>
      <c r="BA76" s="19" t="e">
        <f t="shared" si="53"/>
        <v>#DIV/0!</v>
      </c>
      <c r="BB76" s="19" t="e">
        <f t="shared" si="54"/>
        <v>#DIV/0!</v>
      </c>
      <c r="BC76" s="19" t="e">
        <f t="shared" si="55"/>
        <v>#DIV/0!</v>
      </c>
      <c r="BD76" s="19" t="e">
        <f t="shared" si="56"/>
        <v>#DIV/0!</v>
      </c>
      <c r="BE76" s="19" t="e">
        <f t="shared" si="57"/>
        <v>#DIV/0!</v>
      </c>
      <c r="BF76" s="568"/>
      <c r="BG76" s="99"/>
    </row>
    <row r="77" spans="25:61" ht="15" customHeight="1">
      <c r="Y77" s="87" t="s">
        <v>208</v>
      </c>
      <c r="Z77" s="144"/>
      <c r="AA77" s="144"/>
      <c r="AB77" s="19">
        <f t="shared" ref="AB77:AN77" si="61">AB32/AA32-1</f>
        <v>6.9536865594856945E-3</v>
      </c>
      <c r="AC77" s="19">
        <f t="shared" si="61"/>
        <v>-3.0207846345245981E-3</v>
      </c>
      <c r="AD77" s="19">
        <f t="shared" si="61"/>
        <v>-1.6195050847017334E-2</v>
      </c>
      <c r="AE77" s="19">
        <f t="shared" si="61"/>
        <v>-2.1336578550234298E-2</v>
      </c>
      <c r="AF77" s="19">
        <f t="shared" si="61"/>
        <v>-1.6901256629394013E-2</v>
      </c>
      <c r="AG77" s="19">
        <f t="shared" si="61"/>
        <v>-1.1845168413707086E-2</v>
      </c>
      <c r="AH77" s="19">
        <f t="shared" si="61"/>
        <v>-5.7248614871466819E-3</v>
      </c>
      <c r="AI77" s="19">
        <f t="shared" si="61"/>
        <v>-1.1139764688909537E-2</v>
      </c>
      <c r="AJ77" s="19">
        <f t="shared" si="61"/>
        <v>-7.7783944083109624E-3</v>
      </c>
      <c r="AK77" s="19">
        <f t="shared" si="61"/>
        <v>1.1158569405383068E-2</v>
      </c>
      <c r="AL77" s="19">
        <f t="shared" si="61"/>
        <v>1.4053290474295377E-2</v>
      </c>
      <c r="AM77" s="19">
        <f t="shared" si="61"/>
        <v>2.0448732687676774E-2</v>
      </c>
      <c r="AN77" s="19">
        <f t="shared" si="61"/>
        <v>1.9461502823868493E-2</v>
      </c>
      <c r="AO77" s="19">
        <f>AO32/AN32-1</f>
        <v>8.6254626673007984E-3</v>
      </c>
      <c r="AP77" s="19">
        <f t="shared" ref="AP77:AQ80" si="62">AP32/AO32-1</f>
        <v>2.1540408295440683E-2</v>
      </c>
      <c r="AQ77" s="19">
        <f t="shared" si="62"/>
        <v>3.3657013661256174E-2</v>
      </c>
      <c r="AR77" s="19">
        <f t="shared" ref="AR77:AX77" si="63">AR32/AQ32-1</f>
        <v>2.2969240689697745E-2</v>
      </c>
      <c r="AS77" s="19">
        <f t="shared" si="63"/>
        <v>2.2476895932352248E-2</v>
      </c>
      <c r="AT77" s="19">
        <f t="shared" si="63"/>
        <v>1.8262722400166798E-2</v>
      </c>
      <c r="AU77" s="19">
        <f t="shared" si="63"/>
        <v>-1.2691949989337425E-2</v>
      </c>
      <c r="AV77" s="19">
        <f t="shared" si="63"/>
        <v>8.868800995271986E-4</v>
      </c>
      <c r="AW77" s="19">
        <f t="shared" si="63"/>
        <v>-1.2235599203573866E-2</v>
      </c>
      <c r="AX77" s="19">
        <f t="shared" si="63"/>
        <v>-1.1666590845456071E-2</v>
      </c>
      <c r="AY77" s="19">
        <f t="shared" si="51"/>
        <v>-1.0938277286749121E-2</v>
      </c>
      <c r="AZ77" s="19">
        <f t="shared" si="52"/>
        <v>-1</v>
      </c>
      <c r="BA77" s="19" t="e">
        <f t="shared" si="53"/>
        <v>#DIV/0!</v>
      </c>
      <c r="BB77" s="19" t="e">
        <f t="shared" si="54"/>
        <v>#DIV/0!</v>
      </c>
      <c r="BC77" s="19" t="e">
        <f t="shared" si="55"/>
        <v>#DIV/0!</v>
      </c>
      <c r="BD77" s="19" t="e">
        <f t="shared" si="56"/>
        <v>#DIV/0!</v>
      </c>
      <c r="BE77" s="19" t="e">
        <f t="shared" si="57"/>
        <v>#DIV/0!</v>
      </c>
      <c r="BF77" s="568"/>
      <c r="BG77" s="99"/>
    </row>
    <row r="78" spans="25:61" ht="15" customHeight="1">
      <c r="Y78" s="392" t="s">
        <v>209</v>
      </c>
      <c r="Z78" s="144"/>
      <c r="AA78" s="144"/>
      <c r="AB78" s="19">
        <f t="shared" ref="AB78:AN78" si="64">AB33/AA33-1</f>
        <v>-2.1305907635834398E-2</v>
      </c>
      <c r="AC78" s="19">
        <f t="shared" si="64"/>
        <v>-8.1068162602631055E-3</v>
      </c>
      <c r="AD78" s="19">
        <f t="shared" si="64"/>
        <v>1.0563335778680516E-2</v>
      </c>
      <c r="AE78" s="19">
        <f t="shared" si="64"/>
        <v>-1.6120913183823471E-2</v>
      </c>
      <c r="AF78" s="19">
        <f t="shared" si="64"/>
        <v>-4.2462625235273666E-2</v>
      </c>
      <c r="AG78" s="19">
        <f t="shared" si="64"/>
        <v>-1.8985909286138747E-2</v>
      </c>
      <c r="AH78" s="19">
        <f t="shared" si="64"/>
        <v>-1.3852152196500489E-2</v>
      </c>
      <c r="AI78" s="19">
        <f t="shared" si="64"/>
        <v>-8.5831924418962036E-3</v>
      </c>
      <c r="AJ78" s="19">
        <f t="shared" si="64"/>
        <v>-3.059849812188542E-3</v>
      </c>
      <c r="AK78" s="19">
        <f t="shared" si="64"/>
        <v>6.1470045554452568E-3</v>
      </c>
      <c r="AL78" s="19">
        <f t="shared" si="64"/>
        <v>-2.8227464867580765E-2</v>
      </c>
      <c r="AM78" s="19">
        <f t="shared" si="64"/>
        <v>-3.1846381770159748E-3</v>
      </c>
      <c r="AN78" s="19">
        <f t="shared" si="64"/>
        <v>-6.10370621924472E-3</v>
      </c>
      <c r="AO78" s="19">
        <f>AO33/AN33-1</f>
        <v>-1.6344732287146613E-2</v>
      </c>
      <c r="AP78" s="19">
        <f t="shared" si="62"/>
        <v>-5.6087330742843333E-3</v>
      </c>
      <c r="AQ78" s="19">
        <f t="shared" si="62"/>
        <v>-6.3391017958976947E-3</v>
      </c>
      <c r="AR78" s="19">
        <f t="shared" ref="AR78:AX78" si="65">AR33/AQ33-1</f>
        <v>5.4701202506962643E-2</v>
      </c>
      <c r="AS78" s="19">
        <f t="shared" si="65"/>
        <v>-0.11484478373535201</v>
      </c>
      <c r="AT78" s="19">
        <f t="shared" si="65"/>
        <v>-4.4371735852291816E-2</v>
      </c>
      <c r="AU78" s="19">
        <f t="shared" si="65"/>
        <v>7.0829235239829869E-2</v>
      </c>
      <c r="AV78" s="19">
        <f t="shared" si="65"/>
        <v>-1.1748831050758302E-2</v>
      </c>
      <c r="AW78" s="19">
        <f t="shared" si="65"/>
        <v>-3.1638046029588418E-3</v>
      </c>
      <c r="AX78" s="19">
        <f t="shared" si="65"/>
        <v>9.5557294268628912E-3</v>
      </c>
      <c r="AY78" s="19">
        <f t="shared" si="51"/>
        <v>-3.7076228081105445E-3</v>
      </c>
      <c r="AZ78" s="19">
        <f t="shared" si="52"/>
        <v>-1</v>
      </c>
      <c r="BA78" s="19" t="e">
        <f t="shared" si="53"/>
        <v>#DIV/0!</v>
      </c>
      <c r="BB78" s="19" t="e">
        <f t="shared" si="54"/>
        <v>#DIV/0!</v>
      </c>
      <c r="BC78" s="19" t="e">
        <f t="shared" si="55"/>
        <v>#DIV/0!</v>
      </c>
      <c r="BD78" s="19" t="e">
        <f t="shared" si="56"/>
        <v>#DIV/0!</v>
      </c>
      <c r="BE78" s="19" t="e">
        <f t="shared" si="57"/>
        <v>#DIV/0!</v>
      </c>
      <c r="BF78" s="568"/>
      <c r="BG78" s="99"/>
    </row>
    <row r="79" spans="25:61" ht="15" customHeight="1">
      <c r="Y79" s="392" t="s">
        <v>210</v>
      </c>
      <c r="Z79" s="145"/>
      <c r="AA79" s="145"/>
      <c r="AB79" s="164">
        <f t="shared" ref="AB79:AN79" si="66">AB34/AA34-1</f>
        <v>-7.6659415741276771E-2</v>
      </c>
      <c r="AC79" s="164">
        <f t="shared" si="66"/>
        <v>3.4931533573951068E-2</v>
      </c>
      <c r="AD79" s="164">
        <f t="shared" si="66"/>
        <v>-9.1441103932778489E-2</v>
      </c>
      <c r="AE79" s="164">
        <f t="shared" si="66"/>
        <v>4.8709928918889478E-2</v>
      </c>
      <c r="AF79" s="164">
        <f t="shared" si="66"/>
        <v>-4.0741014400064834E-2</v>
      </c>
      <c r="AG79" s="164">
        <f t="shared" si="66"/>
        <v>-2.42508619997297E-2</v>
      </c>
      <c r="AH79" s="164">
        <f t="shared" si="66"/>
        <v>-2.8743521909415759E-2</v>
      </c>
      <c r="AI79" s="164">
        <f t="shared" si="66"/>
        <v>-4.495907584281833E-2</v>
      </c>
      <c r="AJ79" s="164">
        <f t="shared" si="66"/>
        <v>-1.8300078610486215E-2</v>
      </c>
      <c r="AK79" s="164">
        <f t="shared" si="66"/>
        <v>-2.7073858075568169E-2</v>
      </c>
      <c r="AL79" s="164">
        <f t="shared" si="66"/>
        <v>-7.6126076544065224E-3</v>
      </c>
      <c r="AM79" s="164">
        <f t="shared" si="66"/>
        <v>-2.9904049367594832E-2</v>
      </c>
      <c r="AN79" s="164">
        <f t="shared" si="66"/>
        <v>-4.8571876218517773E-2</v>
      </c>
      <c r="AO79" s="164">
        <f>AO34/AN34-1</f>
        <v>-3.953723832775724E-2</v>
      </c>
      <c r="AP79" s="164">
        <f t="shared" si="62"/>
        <v>1.5453931519981978E-2</v>
      </c>
      <c r="AQ79" s="164">
        <f t="shared" si="62"/>
        <v>-2.9888860886464141E-2</v>
      </c>
      <c r="AR79" s="164">
        <f t="shared" ref="AR79:AX79" si="67">AR34/AQ34-1</f>
        <v>-2.7911131337796435E-2</v>
      </c>
      <c r="AS79" s="164">
        <f t="shared" si="67"/>
        <v>-3.6531498117180039E-2</v>
      </c>
      <c r="AT79" s="164">
        <f t="shared" si="67"/>
        <v>-2.9343744546086459E-2</v>
      </c>
      <c r="AU79" s="164">
        <f t="shared" si="67"/>
        <v>-2.7024301760989022E-2</v>
      </c>
      <c r="AV79" s="164">
        <f t="shared" si="67"/>
        <v>-1.0469360401572425E-2</v>
      </c>
      <c r="AW79" s="164">
        <f t="shared" si="67"/>
        <v>-2.6355267018458806E-2</v>
      </c>
      <c r="AX79" s="164">
        <f t="shared" si="67"/>
        <v>1.8018718911573917E-2</v>
      </c>
      <c r="AY79" s="164">
        <f t="shared" si="51"/>
        <v>-5.2639015585876914E-3</v>
      </c>
      <c r="AZ79" s="164">
        <f t="shared" si="52"/>
        <v>-1</v>
      </c>
      <c r="BA79" s="164" t="e">
        <f t="shared" si="53"/>
        <v>#DIV/0!</v>
      </c>
      <c r="BB79" s="164" t="e">
        <f t="shared" si="54"/>
        <v>#DIV/0!</v>
      </c>
      <c r="BC79" s="164" t="e">
        <f t="shared" si="55"/>
        <v>#DIV/0!</v>
      </c>
      <c r="BD79" s="164" t="e">
        <f t="shared" si="56"/>
        <v>#DIV/0!</v>
      </c>
      <c r="BE79" s="164" t="e">
        <f t="shared" si="57"/>
        <v>#DIV/0!</v>
      </c>
      <c r="BF79" s="569"/>
      <c r="BG79" s="143"/>
    </row>
    <row r="80" spans="25:61" ht="15" customHeight="1">
      <c r="Y80" s="565" t="s">
        <v>495</v>
      </c>
      <c r="Z80" s="145"/>
      <c r="AA80" s="145"/>
      <c r="AB80" s="164">
        <f t="shared" ref="AB80:AN80" si="68">AB35/AA35-1</f>
        <v>-1.7704562319690309E-2</v>
      </c>
      <c r="AC80" s="164">
        <f t="shared" si="68"/>
        <v>2.3144232670899711E-3</v>
      </c>
      <c r="AD80" s="164">
        <f t="shared" si="68"/>
        <v>3.4672115732872211E-3</v>
      </c>
      <c r="AE80" s="164">
        <f t="shared" si="68"/>
        <v>-8.0645939855213955E-3</v>
      </c>
      <c r="AF80" s="164">
        <f t="shared" si="68"/>
        <v>2.4263262891608406E-3</v>
      </c>
      <c r="AG80" s="164">
        <f t="shared" si="68"/>
        <v>2.4231132273764278E-3</v>
      </c>
      <c r="AH80" s="164">
        <f t="shared" si="68"/>
        <v>6.7403487175112797E-3</v>
      </c>
      <c r="AI80" s="164">
        <f t="shared" si="68"/>
        <v>-4.8215148000764207E-3</v>
      </c>
      <c r="AJ80" s="164">
        <f t="shared" si="68"/>
        <v>3.6993459019851738E-3</v>
      </c>
      <c r="AK80" s="164">
        <f t="shared" si="68"/>
        <v>6.4966701825395212E-3</v>
      </c>
      <c r="AL80" s="164">
        <f t="shared" si="68"/>
        <v>7.8187010743751006E-3</v>
      </c>
      <c r="AM80" s="164">
        <f t="shared" si="68"/>
        <v>0.26633653784022338</v>
      </c>
      <c r="AN80" s="164">
        <f t="shared" si="68"/>
        <v>0.17533074756182754</v>
      </c>
      <c r="AO80" s="164">
        <f>AO35/AN35-1</f>
        <v>3.1290880101433105E-2</v>
      </c>
      <c r="AP80" s="164">
        <f t="shared" si="62"/>
        <v>0.13153304565509183</v>
      </c>
      <c r="AQ80" s="164">
        <f t="shared" si="62"/>
        <v>2.9424710806538412E-2</v>
      </c>
      <c r="AR80" s="164">
        <f t="shared" ref="AR80:AX80" si="69">AR35/AQ35-1</f>
        <v>-3.4740857738653097E-2</v>
      </c>
      <c r="AS80" s="164">
        <f t="shared" si="69"/>
        <v>0.12481963216698189</v>
      </c>
      <c r="AT80" s="164">
        <f t="shared" si="69"/>
        <v>-7.4357706503717091E-3</v>
      </c>
      <c r="AU80" s="164">
        <f t="shared" si="69"/>
        <v>-0.12551651215391846</v>
      </c>
      <c r="AV80" s="164">
        <f t="shared" si="69"/>
        <v>9.9057789924426487E-2</v>
      </c>
      <c r="AW80" s="164">
        <f t="shared" si="69"/>
        <v>-8.59959104207908E-3</v>
      </c>
      <c r="AX80" s="164">
        <f t="shared" si="69"/>
        <v>-9.9779850189615216E-3</v>
      </c>
      <c r="AY80" s="164">
        <f t="shared" si="51"/>
        <v>-1.0352529676187494E-3</v>
      </c>
      <c r="AZ80" s="164">
        <f t="shared" si="52"/>
        <v>-1</v>
      </c>
      <c r="BA80" s="164" t="e">
        <f t="shared" si="53"/>
        <v>#DIV/0!</v>
      </c>
      <c r="BB80" s="164" t="e">
        <f t="shared" si="54"/>
        <v>#DIV/0!</v>
      </c>
      <c r="BC80" s="164" t="e">
        <f t="shared" si="55"/>
        <v>#DIV/0!</v>
      </c>
      <c r="BD80" s="164" t="e">
        <f t="shared" si="56"/>
        <v>#DIV/0!</v>
      </c>
      <c r="BE80" s="164" t="e">
        <f t="shared" si="57"/>
        <v>#DIV/0!</v>
      </c>
      <c r="BF80" s="569"/>
      <c r="BG80" s="143"/>
    </row>
    <row r="81" spans="25:61" ht="15" customHeight="1">
      <c r="Y81" s="87" t="s">
        <v>145</v>
      </c>
      <c r="Z81" s="145"/>
      <c r="AA81" s="145"/>
      <c r="AB81" s="164">
        <f t="shared" ref="AB81:AN81" si="70">AB36/AA36-1</f>
        <v>2.7971291764997241E-2</v>
      </c>
      <c r="AC81" s="164">
        <f t="shared" si="70"/>
        <v>9.0143002440035147E-2</v>
      </c>
      <c r="AD81" s="164">
        <f t="shared" si="70"/>
        <v>6.0322427583248128E-4</v>
      </c>
      <c r="AE81" s="164">
        <f t="shared" si="70"/>
        <v>9.8095041894990631E-2</v>
      </c>
      <c r="AF81" s="164">
        <f t="shared" si="70"/>
        <v>7.7813851040207105E-2</v>
      </c>
      <c r="AG81" s="164">
        <f t="shared" si="70"/>
        <v>6.3544885998803702E-2</v>
      </c>
      <c r="AH81" s="164">
        <f t="shared" si="70"/>
        <v>3.5610414481020758E-2</v>
      </c>
      <c r="AI81" s="164">
        <f t="shared" si="70"/>
        <v>2.1398940048455994E-3</v>
      </c>
      <c r="AJ81" s="164">
        <f t="shared" si="70"/>
        <v>3.3778209701143647E-2</v>
      </c>
      <c r="AK81" s="164">
        <f t="shared" si="70"/>
        <v>-8.5928886064940979E-3</v>
      </c>
      <c r="AL81" s="164">
        <f t="shared" si="70"/>
        <v>-3.2065509284655236E-2</v>
      </c>
      <c r="AM81" s="164">
        <f t="shared" si="70"/>
        <v>-8.3967038036025898E-2</v>
      </c>
      <c r="AN81" s="164">
        <f t="shared" si="70"/>
        <v>-1.3209539219820599E-3</v>
      </c>
      <c r="AO81" s="164">
        <f t="shared" ref="AO81:AQ82" si="71">AO36/AN36-1</f>
        <v>-5.0111123436566984E-3</v>
      </c>
      <c r="AP81" s="164">
        <f t="shared" si="71"/>
        <v>3.4170908069467432E-2</v>
      </c>
      <c r="AQ81" s="164">
        <f t="shared" si="71"/>
        <v>-6.1149031235232632E-2</v>
      </c>
      <c r="AR81" s="164">
        <f t="shared" ref="AR81:AX81" si="72">AR36/AQ36-1</f>
        <v>-8.0959199312479746E-2</v>
      </c>
      <c r="AS81" s="164">
        <f t="shared" si="72"/>
        <v>-3.8573297220933833E-2</v>
      </c>
      <c r="AT81" s="164">
        <f t="shared" si="72"/>
        <v>-3.5535550233679492E-2</v>
      </c>
      <c r="AU81" s="164">
        <f t="shared" si="72"/>
        <v>-3.4345264082718985E-2</v>
      </c>
      <c r="AV81" s="164">
        <f t="shared" si="72"/>
        <v>4.9151278846040203E-3</v>
      </c>
      <c r="AW81" s="164">
        <f t="shared" si="72"/>
        <v>2.6829412843683009E-3</v>
      </c>
      <c r="AX81" s="164">
        <f t="shared" si="72"/>
        <v>8.7879725472650438E-3</v>
      </c>
      <c r="AY81" s="164">
        <f t="shared" si="51"/>
        <v>-6.8712576254272406E-2</v>
      </c>
      <c r="AZ81" s="164">
        <f t="shared" si="52"/>
        <v>-1</v>
      </c>
      <c r="BA81" s="164" t="e">
        <f t="shared" si="53"/>
        <v>#DIV/0!</v>
      </c>
      <c r="BB81" s="164" t="e">
        <f t="shared" si="54"/>
        <v>#DIV/0!</v>
      </c>
      <c r="BC81" s="164" t="e">
        <f t="shared" si="55"/>
        <v>#DIV/0!</v>
      </c>
      <c r="BD81" s="164" t="e">
        <f t="shared" si="56"/>
        <v>#DIV/0!</v>
      </c>
      <c r="BE81" s="164" t="e">
        <f t="shared" si="57"/>
        <v>#DIV/0!</v>
      </c>
      <c r="BF81" s="569"/>
      <c r="BG81" s="143"/>
    </row>
    <row r="82" spans="25:61" ht="15" customHeight="1" thickBot="1">
      <c r="Y82" s="600" t="s">
        <v>494</v>
      </c>
      <c r="Z82" s="144"/>
      <c r="AA82" s="144"/>
      <c r="AB82" s="19">
        <f t="shared" ref="AB82:AN82" si="73">AB37/AA37-1</f>
        <v>2.0832681127602282E-2</v>
      </c>
      <c r="AC82" s="19">
        <f t="shared" si="73"/>
        <v>-8.0081671446105007E-3</v>
      </c>
      <c r="AD82" s="19">
        <f t="shared" si="73"/>
        <v>2.0026031837568903E-2</v>
      </c>
      <c r="AE82" s="19">
        <f t="shared" si="73"/>
        <v>-8.3636123902249837E-3</v>
      </c>
      <c r="AF82" s="19">
        <f t="shared" si="73"/>
        <v>1.5942526222727293E-2</v>
      </c>
      <c r="AG82" s="19">
        <f t="shared" si="73"/>
        <v>-1.508339823046434E-3</v>
      </c>
      <c r="AH82" s="19">
        <f t="shared" si="73"/>
        <v>8.9753839508912581E-3</v>
      </c>
      <c r="AI82" s="19">
        <f t="shared" si="73"/>
        <v>-8.397480876385921E-3</v>
      </c>
      <c r="AJ82" s="19">
        <f t="shared" si="73"/>
        <v>-2.326460776541428E-2</v>
      </c>
      <c r="AK82" s="19">
        <f t="shared" si="73"/>
        <v>-2.4581225414619157E-2</v>
      </c>
      <c r="AL82" s="19">
        <f t="shared" si="73"/>
        <v>2.198425861604214E-2</v>
      </c>
      <c r="AM82" s="19">
        <f t="shared" si="73"/>
        <v>2.9913214167613944E-3</v>
      </c>
      <c r="AN82" s="19">
        <f t="shared" si="73"/>
        <v>2.7068574512270072E-3</v>
      </c>
      <c r="AO82" s="19">
        <f t="shared" si="71"/>
        <v>2.7447557666502309E-3</v>
      </c>
      <c r="AP82" s="19">
        <f t="shared" si="71"/>
        <v>-1.4316644325885641E-2</v>
      </c>
      <c r="AQ82" s="19">
        <f t="shared" si="71"/>
        <v>8.2013509005536278E-3</v>
      </c>
      <c r="AR82" s="19">
        <f t="shared" ref="AR82:AX82" si="74">AR37/AQ37-1</f>
        <v>-1.6871909070196311E-2</v>
      </c>
      <c r="AS82" s="19">
        <f t="shared" si="74"/>
        <v>2.9689362311735579E-4</v>
      </c>
      <c r="AT82" s="19">
        <f t="shared" si="74"/>
        <v>-1.3297348766239114E-2</v>
      </c>
      <c r="AU82" s="19">
        <f t="shared" si="74"/>
        <v>-1.1788055452101598E-2</v>
      </c>
      <c r="AV82" s="19">
        <f t="shared" si="74"/>
        <v>-8.0120678011738056E-3</v>
      </c>
      <c r="AW82" s="19">
        <f t="shared" si="74"/>
        <v>-3.2174242856027879E-2</v>
      </c>
      <c r="AX82" s="19">
        <f t="shared" si="74"/>
        <v>3.2128111986928776E-3</v>
      </c>
      <c r="AY82" s="19">
        <f t="shared" si="51"/>
        <v>-6.0700661569074166E-3</v>
      </c>
      <c r="AZ82" s="19">
        <f t="shared" si="52"/>
        <v>-1</v>
      </c>
      <c r="BA82" s="19" t="e">
        <f t="shared" si="53"/>
        <v>#DIV/0!</v>
      </c>
      <c r="BB82" s="19" t="e">
        <f t="shared" si="54"/>
        <v>#DIV/0!</v>
      </c>
      <c r="BC82" s="19" t="e">
        <f t="shared" si="55"/>
        <v>#DIV/0!</v>
      </c>
      <c r="BD82" s="19" t="e">
        <f t="shared" si="56"/>
        <v>#DIV/0!</v>
      </c>
      <c r="BE82" s="19" t="e">
        <f t="shared" si="57"/>
        <v>#DIV/0!</v>
      </c>
      <c r="BF82" s="568"/>
      <c r="BG82" s="101"/>
    </row>
    <row r="83" spans="25:61" ht="15" customHeight="1" thickTop="1" thickBot="1">
      <c r="Y83" s="393" t="s">
        <v>146</v>
      </c>
      <c r="Z83" s="275"/>
      <c r="AA83" s="274"/>
      <c r="AB83" s="20">
        <f>AB38/AA38-1</f>
        <v>3.273596696911496E-2</v>
      </c>
      <c r="AC83" s="20">
        <f t="shared" ref="AC83:AX83" si="75">AC38/AB38-1</f>
        <v>6.8868105335806451E-3</v>
      </c>
      <c r="AD83" s="20">
        <f t="shared" si="75"/>
        <v>5.6459386356579877E-3</v>
      </c>
      <c r="AE83" s="20">
        <f t="shared" si="75"/>
        <v>2.0100835216522173E-2</v>
      </c>
      <c r="AF83" s="20">
        <f t="shared" si="75"/>
        <v>4.4680377083219147E-2</v>
      </c>
      <c r="AG83" s="20">
        <f t="shared" si="75"/>
        <v>1.7785874946681712E-2</v>
      </c>
      <c r="AH83" s="20">
        <f t="shared" si="75"/>
        <v>4.1343724756441436E-2</v>
      </c>
      <c r="AI83" s="20">
        <f t="shared" si="75"/>
        <v>3.5342785202192584E-2</v>
      </c>
      <c r="AJ83" s="20">
        <f t="shared" si="75"/>
        <v>1.2489000899995606E-2</v>
      </c>
      <c r="AK83" s="20">
        <f t="shared" si="75"/>
        <v>5.838930019585642E-2</v>
      </c>
      <c r="AL83" s="20">
        <f t="shared" si="75"/>
        <v>3.0777745261822975E-2</v>
      </c>
      <c r="AM83" s="20">
        <f t="shared" si="75"/>
        <v>-0.20401640966280743</v>
      </c>
      <c r="AN83" s="20">
        <f t="shared" si="75"/>
        <v>-1.5943347348551518E-2</v>
      </c>
      <c r="AO83" s="20">
        <f t="shared" si="75"/>
        <v>-2.7837120157196305E-2</v>
      </c>
      <c r="AP83" s="20">
        <f t="shared" si="75"/>
        <v>-9.341107470214105E-3</v>
      </c>
      <c r="AQ83" s="20">
        <f t="shared" si="75"/>
        <v>-1.0947193151141565E-2</v>
      </c>
      <c r="AR83" s="20">
        <f t="shared" si="75"/>
        <v>-4.4906506881223662E-2</v>
      </c>
      <c r="AS83" s="20">
        <f t="shared" si="75"/>
        <v>2.141994224444943E-3</v>
      </c>
      <c r="AT83" s="20">
        <f t="shared" si="75"/>
        <v>-7.8142664319739152E-2</v>
      </c>
      <c r="AU83" s="20">
        <f t="shared" si="75"/>
        <v>-1.4690798220175494E-2</v>
      </c>
      <c r="AV83" s="20">
        <f t="shared" si="75"/>
        <v>-1.7690286601129257E-2</v>
      </c>
      <c r="AW83" s="20">
        <f t="shared" si="75"/>
        <v>5.9755054750393555E-2</v>
      </c>
      <c r="AX83" s="20">
        <f t="shared" si="75"/>
        <v>-4.0551503587972992E-2</v>
      </c>
      <c r="AY83" s="20">
        <f t="shared" si="51"/>
        <v>-2.7221743374584828E-2</v>
      </c>
      <c r="AZ83" s="20">
        <f t="shared" si="52"/>
        <v>-1</v>
      </c>
      <c r="BA83" s="20" t="e">
        <f t="shared" si="53"/>
        <v>#DIV/0!</v>
      </c>
      <c r="BB83" s="20" t="e">
        <f t="shared" si="54"/>
        <v>#DIV/0!</v>
      </c>
      <c r="BC83" s="20" t="e">
        <f t="shared" si="55"/>
        <v>#DIV/0!</v>
      </c>
      <c r="BD83" s="20" t="e">
        <f t="shared" si="56"/>
        <v>#DIV/0!</v>
      </c>
      <c r="BE83" s="20" t="e">
        <f t="shared" si="57"/>
        <v>#DIV/0!</v>
      </c>
      <c r="BF83" s="570"/>
      <c r="BG83" s="143"/>
      <c r="BH83" s="32"/>
      <c r="BI83" s="32"/>
    </row>
    <row r="84" spans="25:61" ht="15" customHeight="1" thickTop="1">
      <c r="Y84" s="394" t="s">
        <v>95</v>
      </c>
      <c r="Z84" s="146"/>
      <c r="AA84" s="146"/>
      <c r="AB84" s="21">
        <f t="shared" ref="AB84:AN84" si="76">AB39/AA39-1</f>
        <v>-9.7697321836806017E-3</v>
      </c>
      <c r="AC84" s="21">
        <f t="shared" si="76"/>
        <v>4.5138874885690683E-3</v>
      </c>
      <c r="AD84" s="21">
        <f t="shared" si="76"/>
        <v>-3.5077705964176031E-3</v>
      </c>
      <c r="AE84" s="21">
        <f t="shared" si="76"/>
        <v>4.2796973254846327E-2</v>
      </c>
      <c r="AF84" s="21">
        <f t="shared" si="76"/>
        <v>9.4705347532049178E-3</v>
      </c>
      <c r="AG84" s="21">
        <f t="shared" si="76"/>
        <v>3.4813412138884559E-2</v>
      </c>
      <c r="AH84" s="21">
        <f t="shared" si="76"/>
        <v>2.3956748709242914E-2</v>
      </c>
      <c r="AI84" s="21">
        <f t="shared" si="76"/>
        <v>-4.5718106100427702E-2</v>
      </c>
      <c r="AJ84" s="21">
        <f t="shared" si="76"/>
        <v>-0.18707387768316897</v>
      </c>
      <c r="AK84" s="21">
        <f t="shared" si="76"/>
        <v>9.7310707188477341E-2</v>
      </c>
      <c r="AL84" s="21">
        <f t="shared" si="76"/>
        <v>-0.12131988057413534</v>
      </c>
      <c r="AM84" s="21">
        <f t="shared" si="76"/>
        <v>-1.8194470643491445E-2</v>
      </c>
      <c r="AN84" s="21">
        <f t="shared" si="76"/>
        <v>-6.2015448051713218E-3</v>
      </c>
      <c r="AO84" s="21">
        <f t="shared" ref="AO84:AX84" si="77">AO39/AN39-1</f>
        <v>1.3397840806093075E-3</v>
      </c>
      <c r="AP84" s="21">
        <f t="shared" si="77"/>
        <v>-1.5214302357148379E-2</v>
      </c>
      <c r="AQ84" s="21">
        <f t="shared" si="77"/>
        <v>9.9793623684818478E-4</v>
      </c>
      <c r="AR84" s="21">
        <f t="shared" si="77"/>
        <v>-2.298571119989834E-2</v>
      </c>
      <c r="AS84" s="21">
        <f t="shared" si="77"/>
        <v>-3.6787352776747606E-2</v>
      </c>
      <c r="AT84" s="21">
        <f t="shared" si="77"/>
        <v>-2.0133379784944672E-2</v>
      </c>
      <c r="AU84" s="21">
        <f t="shared" si="77"/>
        <v>-1.4044094178766953E-2</v>
      </c>
      <c r="AV84" s="21">
        <f t="shared" si="77"/>
        <v>-2.1357259376386439E-2</v>
      </c>
      <c r="AW84" s="21">
        <f t="shared" si="77"/>
        <v>-1.8768230069264868E-2</v>
      </c>
      <c r="AX84" s="21">
        <f t="shared" si="77"/>
        <v>2.4240310468801596E-3</v>
      </c>
      <c r="AY84" s="21">
        <f t="shared" si="51"/>
        <v>-2.9312633918922693E-2</v>
      </c>
      <c r="AZ84" s="21">
        <f t="shared" si="52"/>
        <v>-1</v>
      </c>
      <c r="BA84" s="21" t="e">
        <f t="shared" si="53"/>
        <v>#DIV/0!</v>
      </c>
      <c r="BB84" s="21" t="e">
        <f t="shared" si="54"/>
        <v>#DIV/0!</v>
      </c>
      <c r="BC84" s="21" t="e">
        <f t="shared" si="55"/>
        <v>#DIV/0!</v>
      </c>
      <c r="BD84" s="21" t="e">
        <f t="shared" si="56"/>
        <v>#DIV/0!</v>
      </c>
      <c r="BE84" s="21" t="e">
        <f t="shared" si="57"/>
        <v>#DIV/0!</v>
      </c>
      <c r="BF84" s="571"/>
      <c r="BG84" s="99"/>
    </row>
    <row r="117" spans="25:60"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165"/>
      <c r="BG117" s="2"/>
      <c r="BH117" s="162"/>
    </row>
    <row r="118" spans="25:60">
      <c r="Y118" s="166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8"/>
      <c r="BG118" s="168"/>
      <c r="BH118" s="162"/>
    </row>
    <row r="119" spans="25:60">
      <c r="Y119" s="166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9"/>
      <c r="BG119" s="169"/>
      <c r="BH119" s="162"/>
    </row>
    <row r="120" spans="25:60">
      <c r="Y120" s="166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9"/>
      <c r="BG120" s="169"/>
      <c r="BH120" s="162"/>
    </row>
    <row r="121" spans="25:60">
      <c r="Y121" s="166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70"/>
      <c r="BG121" s="170"/>
      <c r="BH121" s="162"/>
    </row>
    <row r="122" spans="25:60">
      <c r="Y122" s="166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70"/>
      <c r="BG122" s="170"/>
      <c r="BH122" s="162"/>
    </row>
    <row r="123" spans="25:60">
      <c r="Y123" s="166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70"/>
      <c r="BG123" s="170"/>
      <c r="BH123" s="162"/>
    </row>
    <row r="124" spans="25:60">
      <c r="Y124" s="166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70"/>
      <c r="BG124" s="170"/>
      <c r="BH124" s="162"/>
    </row>
    <row r="125" spans="25:60">
      <c r="Y125" s="166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70"/>
      <c r="BG125" s="170"/>
      <c r="BH125" s="162"/>
    </row>
    <row r="126" spans="25:60">
      <c r="Y126" s="166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70"/>
      <c r="BG126" s="170"/>
      <c r="BH126" s="162"/>
    </row>
    <row r="127" spans="25:60">
      <c r="Y127" s="166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70"/>
      <c r="BG127" s="170"/>
      <c r="BH127" s="162"/>
    </row>
    <row r="128" spans="25:60">
      <c r="Y128" s="166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167"/>
      <c r="AO128" s="167"/>
      <c r="AP128" s="167"/>
      <c r="AQ128" s="167"/>
      <c r="AR128" s="167"/>
      <c r="AS128" s="167"/>
      <c r="AT128" s="167"/>
      <c r="AU128" s="167"/>
      <c r="AV128" s="167"/>
      <c r="AW128" s="167"/>
      <c r="AX128" s="167"/>
      <c r="AY128" s="167"/>
      <c r="AZ128" s="167"/>
      <c r="BA128" s="167"/>
      <c r="BB128" s="167"/>
      <c r="BC128" s="167"/>
      <c r="BD128" s="167"/>
      <c r="BE128" s="167"/>
      <c r="BF128" s="170"/>
      <c r="BG128" s="170"/>
      <c r="BH128" s="162"/>
    </row>
    <row r="129" spans="25:60">
      <c r="Y129" s="166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70"/>
      <c r="BG129" s="170"/>
      <c r="BH129" s="162"/>
    </row>
    <row r="130" spans="25:60"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  <c r="AU130" s="162"/>
      <c r="AV130" s="162"/>
      <c r="AW130" s="162"/>
      <c r="AX130" s="162"/>
      <c r="AY130" s="162"/>
      <c r="AZ130" s="162"/>
      <c r="BA130" s="162"/>
      <c r="BB130" s="162"/>
      <c r="BC130" s="162"/>
      <c r="BD130" s="162"/>
      <c r="BE130" s="162"/>
      <c r="BF130" s="162"/>
      <c r="BG130" s="162"/>
      <c r="BH130" s="162"/>
    </row>
    <row r="131" spans="25:60"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2"/>
      <c r="AZ131" s="162"/>
      <c r="BA131" s="162"/>
      <c r="BB131" s="162"/>
      <c r="BC131" s="162"/>
      <c r="BD131" s="162"/>
      <c r="BE131" s="162"/>
      <c r="BF131" s="162"/>
      <c r="BG131" s="162"/>
      <c r="BH131" s="162"/>
    </row>
  </sheetData>
  <mergeCells count="2">
    <mergeCell ref="BF43:BF53"/>
    <mergeCell ref="BF58:BF68"/>
  </mergeCells>
  <phoneticPr fontId="9"/>
  <pageMargins left="0.78740157480314965" right="0.78740157480314965" top="0.98425196850393704" bottom="0.98425196850393704" header="0.51181102362204722" footer="0.51181102362204722"/>
  <pageSetup paperSize="9" scale="2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67"/>
  <sheetViews>
    <sheetView zoomScale="80" zoomScaleNormal="80" workbookViewId="0">
      <pane xSplit="25" ySplit="4" topLeftCell="AX5" activePane="bottomRight" state="frozen"/>
      <selection pane="topRight" activeCell="Z1" sqref="Z1"/>
      <selection pane="bottomLeft" activeCell="A5" sqref="A5"/>
      <selection pane="bottomRight" activeCell="AY6" sqref="AY6"/>
    </sheetView>
  </sheetViews>
  <sheetFormatPr defaultColWidth="9.625" defaultRowHeight="14.25"/>
  <cols>
    <col min="1" max="1" width="1.625" style="1" customWidth="1"/>
    <col min="2" max="23" width="1.625" style="1" hidden="1" customWidth="1"/>
    <col min="24" max="24" width="2.375" style="1" customWidth="1"/>
    <col min="25" max="25" width="27.875" style="1" customWidth="1"/>
    <col min="26" max="48" width="10.625" style="1" customWidth="1"/>
    <col min="49" max="50" width="11.125" style="1" bestFit="1" customWidth="1"/>
    <col min="51" max="51" width="10.625" style="1" customWidth="1"/>
    <col min="52" max="56" width="9.625" style="1" hidden="1" customWidth="1"/>
    <col min="57" max="57" width="0.625" style="1" hidden="1" customWidth="1"/>
    <col min="58" max="58" width="3.75" style="1" customWidth="1"/>
    <col min="59" max="16384" width="9.625" style="1"/>
  </cols>
  <sheetData>
    <row r="1" spans="1:63" ht="23.25">
      <c r="A1" s="358" t="s">
        <v>514</v>
      </c>
    </row>
    <row r="2" spans="1:63" ht="15" customHeight="1">
      <c r="X2" s="162"/>
      <c r="Z2" s="155"/>
      <c r="AH2" s="162"/>
    </row>
    <row r="3" spans="1:63" ht="18.75">
      <c r="X3" s="395" t="s">
        <v>278</v>
      </c>
    </row>
    <row r="4" spans="1:63">
      <c r="X4" s="210"/>
      <c r="Y4" s="211"/>
      <c r="Z4" s="500"/>
      <c r="AA4" s="212">
        <v>1990</v>
      </c>
      <c r="AB4" s="212">
        <f>AA4+1</f>
        <v>1991</v>
      </c>
      <c r="AC4" s="212">
        <f>AB4+1</f>
        <v>1992</v>
      </c>
      <c r="AD4" s="212">
        <f>AC4+1</f>
        <v>1993</v>
      </c>
      <c r="AE4" s="212">
        <f>AD4+1</f>
        <v>1994</v>
      </c>
      <c r="AF4" s="212">
        <f>AE4+1</f>
        <v>1995</v>
      </c>
      <c r="AG4" s="212">
        <f t="shared" ref="AG4:BE4" si="0">AF4+1</f>
        <v>1996</v>
      </c>
      <c r="AH4" s="212">
        <f t="shared" si="0"/>
        <v>1997</v>
      </c>
      <c r="AI4" s="212">
        <f t="shared" si="0"/>
        <v>1998</v>
      </c>
      <c r="AJ4" s="212">
        <f t="shared" si="0"/>
        <v>1999</v>
      </c>
      <c r="AK4" s="212">
        <f t="shared" si="0"/>
        <v>2000</v>
      </c>
      <c r="AL4" s="212">
        <f t="shared" si="0"/>
        <v>2001</v>
      </c>
      <c r="AM4" s="212">
        <f t="shared" si="0"/>
        <v>2002</v>
      </c>
      <c r="AN4" s="212">
        <f t="shared" si="0"/>
        <v>2003</v>
      </c>
      <c r="AO4" s="212">
        <f t="shared" si="0"/>
        <v>2004</v>
      </c>
      <c r="AP4" s="212">
        <f t="shared" si="0"/>
        <v>2005</v>
      </c>
      <c r="AQ4" s="212">
        <f>AP4+1</f>
        <v>2006</v>
      </c>
      <c r="AR4" s="212">
        <f>AQ4+1</f>
        <v>2007</v>
      </c>
      <c r="AS4" s="212">
        <f>AR4+1</f>
        <v>2008</v>
      </c>
      <c r="AT4" s="13">
        <f t="shared" si="0"/>
        <v>2009</v>
      </c>
      <c r="AU4" s="13">
        <f t="shared" si="0"/>
        <v>2010</v>
      </c>
      <c r="AV4" s="13">
        <f t="shared" si="0"/>
        <v>2011</v>
      </c>
      <c r="AW4" s="13">
        <f t="shared" si="0"/>
        <v>2012</v>
      </c>
      <c r="AX4" s="13">
        <f t="shared" si="0"/>
        <v>2013</v>
      </c>
      <c r="AY4" s="13">
        <f t="shared" si="0"/>
        <v>2014</v>
      </c>
      <c r="AZ4" s="13">
        <f t="shared" si="0"/>
        <v>2015</v>
      </c>
      <c r="BA4" s="13">
        <f t="shared" si="0"/>
        <v>2016</v>
      </c>
      <c r="BB4" s="13">
        <f t="shared" si="0"/>
        <v>2017</v>
      </c>
      <c r="BC4" s="13">
        <f t="shared" si="0"/>
        <v>2018</v>
      </c>
      <c r="BD4" s="13">
        <f t="shared" si="0"/>
        <v>2019</v>
      </c>
      <c r="BE4" s="13">
        <f t="shared" si="0"/>
        <v>2020</v>
      </c>
    </row>
    <row r="5" spans="1:63" ht="17.100000000000001" customHeight="1">
      <c r="X5" s="197" t="s">
        <v>49</v>
      </c>
      <c r="Y5" s="501"/>
      <c r="Z5" s="198"/>
      <c r="AA5" s="198">
        <f>SUM(AA6:AA15)</f>
        <v>15932.309861006501</v>
      </c>
      <c r="AB5" s="198">
        <f t="shared" ref="AB5:BE5" si="1">SUM(AB6:AB15)</f>
        <v>17349.612944863187</v>
      </c>
      <c r="AC5" s="198">
        <f t="shared" si="1"/>
        <v>17767.22403564693</v>
      </c>
      <c r="AD5" s="198">
        <f t="shared" si="1"/>
        <v>18129.158284890003</v>
      </c>
      <c r="AE5" s="198">
        <f t="shared" si="1"/>
        <v>21051.89521303511</v>
      </c>
      <c r="AF5" s="198">
        <f t="shared" si="1"/>
        <v>25213.125254391045</v>
      </c>
      <c r="AG5" s="198">
        <f t="shared" si="1"/>
        <v>24597.864156849217</v>
      </c>
      <c r="AH5" s="198">
        <f t="shared" si="1"/>
        <v>24436.526451397134</v>
      </c>
      <c r="AI5" s="198">
        <f t="shared" si="1"/>
        <v>23741.879420183373</v>
      </c>
      <c r="AJ5" s="198">
        <f t="shared" si="1"/>
        <v>24368.058543524494</v>
      </c>
      <c r="AK5" s="198">
        <f t="shared" si="1"/>
        <v>22851.863687079662</v>
      </c>
      <c r="AL5" s="198">
        <f t="shared" si="1"/>
        <v>19462.33836710194</v>
      </c>
      <c r="AM5" s="198">
        <f t="shared" si="1"/>
        <v>16236.285834572242</v>
      </c>
      <c r="AN5" s="198">
        <f t="shared" si="1"/>
        <v>16228.322231453743</v>
      </c>
      <c r="AO5" s="198">
        <f t="shared" si="1"/>
        <v>12420.810787123923</v>
      </c>
      <c r="AP5" s="198">
        <f t="shared" si="1"/>
        <v>12781.737507538268</v>
      </c>
      <c r="AQ5" s="198">
        <f t="shared" si="1"/>
        <v>14626.957148276901</v>
      </c>
      <c r="AR5" s="198">
        <f t="shared" si="1"/>
        <v>16707.068277920669</v>
      </c>
      <c r="AS5" s="198">
        <f t="shared" si="1"/>
        <v>19284.821797595243</v>
      </c>
      <c r="AT5" s="198">
        <f t="shared" si="1"/>
        <v>20937.109292722464</v>
      </c>
      <c r="AU5" s="198">
        <f t="shared" si="1"/>
        <v>23304.96908422625</v>
      </c>
      <c r="AV5" s="198">
        <f t="shared" si="1"/>
        <v>26071.198284437727</v>
      </c>
      <c r="AW5" s="198">
        <f t="shared" si="1"/>
        <v>29348.386618666755</v>
      </c>
      <c r="AX5" s="198">
        <f t="shared" si="1"/>
        <v>32087.655774417974</v>
      </c>
      <c r="AY5" s="198">
        <f t="shared" si="1"/>
        <v>35784.9434523257</v>
      </c>
      <c r="AZ5" s="198">
        <f t="shared" si="1"/>
        <v>0</v>
      </c>
      <c r="BA5" s="198">
        <f t="shared" si="1"/>
        <v>0</v>
      </c>
      <c r="BB5" s="198">
        <f t="shared" si="1"/>
        <v>0</v>
      </c>
      <c r="BC5" s="198">
        <f t="shared" si="1"/>
        <v>0</v>
      </c>
      <c r="BD5" s="198">
        <f t="shared" si="1"/>
        <v>0</v>
      </c>
      <c r="BE5" s="198">
        <f t="shared" si="1"/>
        <v>0</v>
      </c>
      <c r="BJ5" s="180"/>
      <c r="BK5" s="180"/>
    </row>
    <row r="6" spans="1:63" ht="17.100000000000001" customHeight="1">
      <c r="X6" s="199"/>
      <c r="Y6" s="17" t="s">
        <v>275</v>
      </c>
      <c r="Z6" s="14"/>
      <c r="AA6" s="14">
        <v>15928.725007472323</v>
      </c>
      <c r="AB6" s="14">
        <v>17349.612944863187</v>
      </c>
      <c r="AC6" s="14">
        <v>17580.106417956591</v>
      </c>
      <c r="AD6" s="14">
        <v>16792.720502919714</v>
      </c>
      <c r="AE6" s="14">
        <v>18416.856118000072</v>
      </c>
      <c r="AF6" s="14">
        <v>21460</v>
      </c>
      <c r="AG6" s="14">
        <v>19728.400000000001</v>
      </c>
      <c r="AH6" s="14">
        <v>18588.8</v>
      </c>
      <c r="AI6" s="14">
        <v>17434.400000000001</v>
      </c>
      <c r="AJ6" s="14">
        <v>17834</v>
      </c>
      <c r="AK6" s="14">
        <v>15688</v>
      </c>
      <c r="AL6" s="14">
        <v>11810.4</v>
      </c>
      <c r="AM6" s="14">
        <v>7710.8</v>
      </c>
      <c r="AN6" s="14">
        <v>6353.64</v>
      </c>
      <c r="AO6" s="14">
        <v>1287.5999999999999</v>
      </c>
      <c r="AP6" s="14">
        <v>586.08000000000004</v>
      </c>
      <c r="AQ6" s="14">
        <v>831.02</v>
      </c>
      <c r="AR6" s="14">
        <v>275.27999999999997</v>
      </c>
      <c r="AS6" s="14">
        <v>593.48</v>
      </c>
      <c r="AT6" s="14">
        <v>50.32</v>
      </c>
      <c r="AU6" s="14">
        <v>53.28</v>
      </c>
      <c r="AV6" s="14">
        <v>16.28</v>
      </c>
      <c r="AW6" s="14">
        <v>17.760000000000002</v>
      </c>
      <c r="AX6" s="14">
        <v>16.28</v>
      </c>
      <c r="AY6" s="14">
        <v>23.68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F6" s="1095"/>
      <c r="BI6" s="180"/>
    </row>
    <row r="7" spans="1:63" ht="17.100000000000001" customHeight="1">
      <c r="X7" s="199"/>
      <c r="Y7" s="196" t="s">
        <v>51</v>
      </c>
      <c r="Z7" s="14"/>
      <c r="AA7" s="826">
        <v>1.5108061842099747</v>
      </c>
      <c r="AB7" s="826" t="s">
        <v>588</v>
      </c>
      <c r="AC7" s="826">
        <v>45.324185526299246</v>
      </c>
      <c r="AD7" s="826">
        <v>294.60720592094515</v>
      </c>
      <c r="AE7" s="826">
        <v>506.12007171034162</v>
      </c>
      <c r="AF7" s="826">
        <v>558.99828815769069</v>
      </c>
      <c r="AG7" s="14">
        <v>532.59626158890399</v>
      </c>
      <c r="AH7" s="14">
        <v>428.58755931152115</v>
      </c>
      <c r="AI7" s="14">
        <v>308.07671766165294</v>
      </c>
      <c r="AJ7" s="14">
        <v>188.64228618390447</v>
      </c>
      <c r="AK7" s="14">
        <v>296.21856583966508</v>
      </c>
      <c r="AL7" s="14">
        <v>436.30568618390453</v>
      </c>
      <c r="AM7" s="14">
        <v>410.4739861839044</v>
      </c>
      <c r="AN7" s="14">
        <v>520.338639928671</v>
      </c>
      <c r="AO7" s="14">
        <v>564.94742226701817</v>
      </c>
      <c r="AP7" s="14">
        <v>449.37063436191647</v>
      </c>
      <c r="AQ7" s="14">
        <v>366.55998714529392</v>
      </c>
      <c r="AR7" s="14">
        <v>356.72709827880294</v>
      </c>
      <c r="AS7" s="14">
        <v>306.47826027291057</v>
      </c>
      <c r="AT7" s="14">
        <v>233.75886027291054</v>
      </c>
      <c r="AU7" s="14">
        <v>128.06176027291053</v>
      </c>
      <c r="AV7" s="14">
        <v>151.34906027291052</v>
      </c>
      <c r="AW7" s="14">
        <v>120.47619377291053</v>
      </c>
      <c r="AX7" s="14">
        <v>131.15786027291054</v>
      </c>
      <c r="AY7" s="31">
        <v>100.56677027291053</v>
      </c>
      <c r="AZ7" s="31">
        <v>0</v>
      </c>
      <c r="BA7" s="31">
        <v>0</v>
      </c>
      <c r="BB7" s="31">
        <v>0</v>
      </c>
      <c r="BC7" s="31">
        <v>0</v>
      </c>
      <c r="BD7" s="31">
        <v>0</v>
      </c>
      <c r="BE7" s="31">
        <v>0</v>
      </c>
      <c r="BF7" s="1095"/>
      <c r="BI7" s="180"/>
    </row>
    <row r="8" spans="1:63" ht="17.100000000000001" customHeight="1">
      <c r="X8" s="199"/>
      <c r="Y8" s="17" t="s">
        <v>219</v>
      </c>
      <c r="Z8" s="14"/>
      <c r="AA8" s="826" t="s">
        <v>588</v>
      </c>
      <c r="AB8" s="826" t="s">
        <v>588</v>
      </c>
      <c r="AC8" s="826" t="s">
        <v>588</v>
      </c>
      <c r="AD8" s="826" t="s">
        <v>588</v>
      </c>
      <c r="AE8" s="826" t="s">
        <v>588</v>
      </c>
      <c r="AF8" s="826" t="s">
        <v>588</v>
      </c>
      <c r="AG8" s="826" t="s">
        <v>588</v>
      </c>
      <c r="AH8" s="826" t="s">
        <v>588</v>
      </c>
      <c r="AI8" s="826" t="s">
        <v>588</v>
      </c>
      <c r="AJ8" s="826" t="s">
        <v>588</v>
      </c>
      <c r="AK8" s="826" t="s">
        <v>588</v>
      </c>
      <c r="AL8" s="826" t="s">
        <v>588</v>
      </c>
      <c r="AM8" s="826" t="s">
        <v>588</v>
      </c>
      <c r="AN8" s="826" t="s">
        <v>588</v>
      </c>
      <c r="AO8" s="826" t="s">
        <v>588</v>
      </c>
      <c r="AP8" s="826" t="s">
        <v>588</v>
      </c>
      <c r="AQ8" s="826" t="s">
        <v>588</v>
      </c>
      <c r="AR8" s="826" t="s">
        <v>588</v>
      </c>
      <c r="AS8" s="826" t="s">
        <v>588</v>
      </c>
      <c r="AT8" s="826" t="s">
        <v>588</v>
      </c>
      <c r="AU8" s="826" t="s">
        <v>588</v>
      </c>
      <c r="AV8" s="1107">
        <v>1.0009999999999999</v>
      </c>
      <c r="AW8" s="1107">
        <v>1.2869999999999999</v>
      </c>
      <c r="AX8" s="1107">
        <v>1.2869999999999999</v>
      </c>
      <c r="AY8" s="1107">
        <v>1.2869999999999999</v>
      </c>
      <c r="AZ8" s="826" t="s">
        <v>588</v>
      </c>
      <c r="BA8" s="826" t="s">
        <v>588</v>
      </c>
      <c r="BB8" s="826" t="s">
        <v>588</v>
      </c>
      <c r="BC8" s="826" t="s">
        <v>588</v>
      </c>
      <c r="BD8" s="826" t="s">
        <v>588</v>
      </c>
      <c r="BE8" s="826" t="s">
        <v>588</v>
      </c>
      <c r="BF8" s="1095"/>
      <c r="BJ8" s="180"/>
      <c r="BK8" s="180"/>
    </row>
    <row r="9" spans="1:63" ht="17.100000000000001" customHeight="1">
      <c r="X9" s="199"/>
      <c r="Y9" s="502" t="s">
        <v>213</v>
      </c>
      <c r="Z9" s="18"/>
      <c r="AA9" s="1107">
        <v>0.73139221483304717</v>
      </c>
      <c r="AB9" s="826" t="s">
        <v>588</v>
      </c>
      <c r="AC9" s="826">
        <v>21.941766444991416</v>
      </c>
      <c r="AD9" s="826">
        <v>142.62148189244417</v>
      </c>
      <c r="AE9" s="826">
        <v>245.01639196907078</v>
      </c>
      <c r="AF9" s="826">
        <v>270.61511948822744</v>
      </c>
      <c r="AG9" s="18">
        <v>264.10495987570835</v>
      </c>
      <c r="AH9" s="18">
        <v>294.4565908327267</v>
      </c>
      <c r="AI9" s="18">
        <v>272.04461910244851</v>
      </c>
      <c r="AJ9" s="18">
        <v>273.31824752772332</v>
      </c>
      <c r="AK9" s="18">
        <v>282.71458393162396</v>
      </c>
      <c r="AL9" s="18">
        <v>219.92074504843313</v>
      </c>
      <c r="AM9" s="18">
        <v>213.48964371045017</v>
      </c>
      <c r="AN9" s="18">
        <v>206.32061957507008</v>
      </c>
      <c r="AO9" s="18">
        <v>232.77072347963076</v>
      </c>
      <c r="AP9" s="18">
        <v>223.97577971716925</v>
      </c>
      <c r="AQ9" s="18">
        <v>242.72335247993681</v>
      </c>
      <c r="AR9" s="18">
        <v>262.77787342971925</v>
      </c>
      <c r="AS9" s="18">
        <v>234.20692864183877</v>
      </c>
      <c r="AT9" s="18">
        <v>149.81006359248079</v>
      </c>
      <c r="AU9" s="18">
        <v>164.92711200055876</v>
      </c>
      <c r="AV9" s="18">
        <v>142.19160538011073</v>
      </c>
      <c r="AW9" s="18">
        <v>121.62745052291997</v>
      </c>
      <c r="AX9" s="18">
        <v>109.24075921440111</v>
      </c>
      <c r="AY9" s="142">
        <v>112.89397430008577</v>
      </c>
      <c r="AZ9" s="142">
        <v>0</v>
      </c>
      <c r="BA9" s="142">
        <v>0</v>
      </c>
      <c r="BB9" s="142">
        <v>0</v>
      </c>
      <c r="BC9" s="142">
        <v>0</v>
      </c>
      <c r="BD9" s="142">
        <v>0</v>
      </c>
      <c r="BE9" s="142">
        <v>0</v>
      </c>
      <c r="BF9" s="1095"/>
      <c r="BI9" s="180"/>
      <c r="BJ9" s="180"/>
    </row>
    <row r="10" spans="1:63" ht="17.100000000000001" customHeight="1">
      <c r="X10" s="199"/>
      <c r="Y10" s="644" t="s">
        <v>488</v>
      </c>
      <c r="Z10" s="18"/>
      <c r="AA10" s="1108">
        <v>7.1999999999999994E-4</v>
      </c>
      <c r="AB10" s="670" t="s">
        <v>588</v>
      </c>
      <c r="AC10" s="670">
        <v>2.1599999999999998E-2</v>
      </c>
      <c r="AD10" s="1107">
        <v>0.1404</v>
      </c>
      <c r="AE10" s="1107">
        <v>0.24119999999999997</v>
      </c>
      <c r="AF10" s="1107">
        <v>0.26639999999999997</v>
      </c>
      <c r="AG10" s="1103">
        <v>0.26373599999999997</v>
      </c>
      <c r="AH10" s="18">
        <v>0.83915999999999991</v>
      </c>
      <c r="AI10" s="18">
        <v>0.7938719999999998</v>
      </c>
      <c r="AJ10" s="18">
        <v>3.7482479999999994</v>
      </c>
      <c r="AK10" s="18">
        <v>1.8381599999999996</v>
      </c>
      <c r="AL10" s="18">
        <v>1.1601719999999995</v>
      </c>
      <c r="AM10" s="18">
        <v>1.9059321599999999</v>
      </c>
      <c r="AN10" s="18">
        <v>1.6534915199999995</v>
      </c>
      <c r="AO10" s="18">
        <v>3.0454847999999992</v>
      </c>
      <c r="AP10" s="18">
        <v>2.9782187999999992</v>
      </c>
      <c r="AQ10" s="18">
        <v>2.8293811199999999</v>
      </c>
      <c r="AR10" s="18">
        <v>3.0619030319999987</v>
      </c>
      <c r="AS10" s="18">
        <v>2.8337639806266082</v>
      </c>
      <c r="AT10" s="18">
        <v>2.2982250411935596</v>
      </c>
      <c r="AU10" s="18">
        <v>3.0209759999999988</v>
      </c>
      <c r="AV10" s="18">
        <v>3.2766933599999994</v>
      </c>
      <c r="AW10" s="18">
        <v>2.3886223199999996</v>
      </c>
      <c r="AX10" s="18">
        <v>2.3678164799999997</v>
      </c>
      <c r="AY10" s="142">
        <v>2.2596847199999996</v>
      </c>
      <c r="AZ10" s="142">
        <v>0</v>
      </c>
      <c r="BA10" s="142">
        <v>0</v>
      </c>
      <c r="BB10" s="142">
        <v>0</v>
      </c>
      <c r="BC10" s="142">
        <v>0</v>
      </c>
      <c r="BD10" s="142">
        <v>0</v>
      </c>
      <c r="BE10" s="142">
        <v>0</v>
      </c>
      <c r="BF10" s="1095"/>
      <c r="BI10" s="180"/>
      <c r="BJ10" s="180"/>
    </row>
    <row r="11" spans="1:63" ht="17.100000000000001" customHeight="1">
      <c r="X11" s="199"/>
      <c r="Y11" s="926" t="s">
        <v>320</v>
      </c>
      <c r="Z11" s="14"/>
      <c r="AA11" s="826" t="s">
        <v>588</v>
      </c>
      <c r="AB11" s="826" t="s">
        <v>588</v>
      </c>
      <c r="AC11" s="826">
        <v>4.2071468001304044</v>
      </c>
      <c r="AD11" s="826">
        <v>72.154856319064464</v>
      </c>
      <c r="AE11" s="826">
        <v>372.24153946373633</v>
      </c>
      <c r="AF11" s="826">
        <v>925.22944674512769</v>
      </c>
      <c r="AG11" s="14">
        <v>1328.6169612744031</v>
      </c>
      <c r="AH11" s="14">
        <v>1742.8040149612732</v>
      </c>
      <c r="AI11" s="14">
        <v>2126.4431333033731</v>
      </c>
      <c r="AJ11" s="14">
        <v>2518.4670156296111</v>
      </c>
      <c r="AK11" s="14">
        <v>2976.8271423159504</v>
      </c>
      <c r="AL11" s="14">
        <v>3587.9234532481705</v>
      </c>
      <c r="AM11" s="14">
        <v>4455.4088836507581</v>
      </c>
      <c r="AN11" s="14">
        <v>5573.993506308474</v>
      </c>
      <c r="AO11" s="14">
        <v>7080.8674942080006</v>
      </c>
      <c r="AP11" s="14">
        <v>8875.7761397415397</v>
      </c>
      <c r="AQ11" s="14">
        <v>10853.545429075675</v>
      </c>
      <c r="AR11" s="14">
        <v>13468.124490687997</v>
      </c>
      <c r="AS11" s="14">
        <v>15685.407025209908</v>
      </c>
      <c r="AT11" s="14">
        <v>17998.210108115141</v>
      </c>
      <c r="AU11" s="14">
        <v>20482.49796021486</v>
      </c>
      <c r="AV11" s="14">
        <v>23139.326109986756</v>
      </c>
      <c r="AW11" s="14">
        <v>26353.368612450467</v>
      </c>
      <c r="AX11" s="14">
        <v>29001.735976683805</v>
      </c>
      <c r="AY11" s="14">
        <v>32555.825149318876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1095"/>
    </row>
    <row r="12" spans="1:63" ht="17.100000000000001" customHeight="1">
      <c r="X12" s="199"/>
      <c r="Y12" s="669" t="s">
        <v>322</v>
      </c>
      <c r="Z12" s="14"/>
      <c r="AA12" s="1107">
        <v>1.3419351351351352</v>
      </c>
      <c r="AB12" s="826" t="s">
        <v>588</v>
      </c>
      <c r="AC12" s="826">
        <v>40.25805405405405</v>
      </c>
      <c r="AD12" s="826">
        <v>261.67735135135138</v>
      </c>
      <c r="AE12" s="826">
        <v>449.54827027027022</v>
      </c>
      <c r="AF12" s="826">
        <v>496.51599999999996</v>
      </c>
      <c r="AG12" s="14">
        <v>452.06200000000001</v>
      </c>
      <c r="AH12" s="14">
        <v>468.10599999999999</v>
      </c>
      <c r="AI12" s="14">
        <v>450.45</v>
      </c>
      <c r="AJ12" s="14">
        <v>454.74</v>
      </c>
      <c r="AK12" s="14">
        <v>484.34100000000001</v>
      </c>
      <c r="AL12" s="14">
        <v>451.47244999999998</v>
      </c>
      <c r="AM12" s="14">
        <v>491.06914999999998</v>
      </c>
      <c r="AN12" s="14">
        <v>729.74556816688573</v>
      </c>
      <c r="AO12" s="14">
        <v>901.00467355453361</v>
      </c>
      <c r="AP12" s="14">
        <v>937.48331743758206</v>
      </c>
      <c r="AQ12" s="14">
        <v>1194.4903293035479</v>
      </c>
      <c r="AR12" s="14">
        <v>1429.1351242904072</v>
      </c>
      <c r="AS12" s="14">
        <v>1509.560115</v>
      </c>
      <c r="AT12" s="14">
        <v>1608.1659916666667</v>
      </c>
      <c r="AU12" s="14">
        <v>1748.8716516666666</v>
      </c>
      <c r="AV12" s="14">
        <v>1923.4105016666665</v>
      </c>
      <c r="AW12" s="14">
        <v>2080.8298016666663</v>
      </c>
      <c r="AX12" s="14">
        <v>2229.3050616666665</v>
      </c>
      <c r="AY12" s="14">
        <v>2372.9536916666666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1">
        <v>0</v>
      </c>
      <c r="BF12" s="1095"/>
      <c r="BI12" s="180"/>
    </row>
    <row r="13" spans="1:63" ht="17.100000000000001" customHeight="1">
      <c r="X13" s="199"/>
      <c r="Y13" s="502" t="s">
        <v>211</v>
      </c>
      <c r="Z13" s="590"/>
      <c r="AA13" s="826" t="s">
        <v>588</v>
      </c>
      <c r="AB13" s="826" t="s">
        <v>588</v>
      </c>
      <c r="AC13" s="826" t="s">
        <v>588</v>
      </c>
      <c r="AD13" s="826" t="s">
        <v>588</v>
      </c>
      <c r="AE13" s="826" t="s">
        <v>588</v>
      </c>
      <c r="AF13" s="826" t="s">
        <v>588</v>
      </c>
      <c r="AG13" s="3">
        <v>0.24523811019699462</v>
      </c>
      <c r="AH13" s="14">
        <v>0.66662629161488485</v>
      </c>
      <c r="AI13" s="14">
        <v>1.8120781158982342</v>
      </c>
      <c r="AJ13" s="14">
        <v>3.768746183249073</v>
      </c>
      <c r="AK13" s="14">
        <v>4.6286349924219445</v>
      </c>
      <c r="AL13" s="14">
        <v>5.3556606214299824</v>
      </c>
      <c r="AM13" s="14">
        <v>5.9854388671305658</v>
      </c>
      <c r="AN13" s="14">
        <v>6.5409426487584987</v>
      </c>
      <c r="AO13" s="14">
        <v>7.000749547092755</v>
      </c>
      <c r="AP13" s="14">
        <v>7.3389434565333334</v>
      </c>
      <c r="AQ13" s="14">
        <v>7.4607996847999996</v>
      </c>
      <c r="AR13" s="14">
        <v>7.7163717488000003</v>
      </c>
      <c r="AS13" s="14">
        <v>7.8470902575999997</v>
      </c>
      <c r="AT13" s="14">
        <v>8.0836087376000005</v>
      </c>
      <c r="AU13" s="14">
        <v>8.2935036976000003</v>
      </c>
      <c r="AV13" s="14">
        <v>8.4156612496000012</v>
      </c>
      <c r="AW13" s="14">
        <v>8.6271785776000005</v>
      </c>
      <c r="AX13" s="14">
        <v>8.8030119056</v>
      </c>
      <c r="AY13" s="31">
        <v>9.0575040336000008</v>
      </c>
      <c r="AZ13" s="31">
        <v>0</v>
      </c>
      <c r="BA13" s="31">
        <v>0</v>
      </c>
      <c r="BB13" s="31">
        <v>0</v>
      </c>
      <c r="BC13" s="31">
        <v>0</v>
      </c>
      <c r="BD13" s="31">
        <v>0</v>
      </c>
      <c r="BE13" s="31">
        <v>0</v>
      </c>
      <c r="BF13" s="1095"/>
      <c r="BI13" s="180"/>
    </row>
    <row r="14" spans="1:63" ht="17.100000000000001" customHeight="1">
      <c r="X14" s="199"/>
      <c r="Y14" s="502" t="s">
        <v>212</v>
      </c>
      <c r="Z14" s="18"/>
      <c r="AA14" s="826" t="s">
        <v>588</v>
      </c>
      <c r="AB14" s="826" t="s">
        <v>588</v>
      </c>
      <c r="AC14" s="826">
        <v>75.36486486486487</v>
      </c>
      <c r="AD14" s="826">
        <v>565.23648648648646</v>
      </c>
      <c r="AE14" s="826">
        <v>1061.8716216216214</v>
      </c>
      <c r="AF14" s="826">
        <v>1501.5</v>
      </c>
      <c r="AG14" s="18">
        <v>2291.5749999999998</v>
      </c>
      <c r="AH14" s="18">
        <v>2912.2664999999997</v>
      </c>
      <c r="AI14" s="18">
        <v>3147.8589999999995</v>
      </c>
      <c r="AJ14" s="18">
        <v>3091.3739999999998</v>
      </c>
      <c r="AK14" s="18">
        <v>3117.2955999999995</v>
      </c>
      <c r="AL14" s="18">
        <v>2949.8002000000001</v>
      </c>
      <c r="AM14" s="18">
        <v>2947.1528000000003</v>
      </c>
      <c r="AN14" s="18">
        <v>2834.6333000000004</v>
      </c>
      <c r="AO14" s="18">
        <v>2340.8935750000005</v>
      </c>
      <c r="AP14" s="18">
        <v>1695.1602550000002</v>
      </c>
      <c r="AQ14" s="18">
        <v>1123.3967709999999</v>
      </c>
      <c r="AR14" s="18">
        <v>894.51559799999995</v>
      </c>
      <c r="AS14" s="18">
        <v>930.81102200000009</v>
      </c>
      <c r="AT14" s="18">
        <v>844.67084499999999</v>
      </c>
      <c r="AU14" s="18">
        <v>666.49119000000007</v>
      </c>
      <c r="AV14" s="18">
        <v>634.08537999999999</v>
      </c>
      <c r="AW14" s="18">
        <v>560.94649800000002</v>
      </c>
      <c r="AX14" s="18">
        <v>489.36158799999998</v>
      </c>
      <c r="AY14" s="142">
        <v>503.41780999999997</v>
      </c>
      <c r="AZ14" s="142">
        <v>0</v>
      </c>
      <c r="BA14" s="142">
        <v>0</v>
      </c>
      <c r="BB14" s="142">
        <v>0</v>
      </c>
      <c r="BC14" s="142">
        <v>0</v>
      </c>
      <c r="BD14" s="142">
        <v>0</v>
      </c>
      <c r="BE14" s="142">
        <v>0</v>
      </c>
      <c r="BF14" s="1096"/>
      <c r="BI14" s="180"/>
    </row>
    <row r="15" spans="1:63" ht="17.100000000000001" customHeight="1">
      <c r="X15" s="199"/>
      <c r="Y15" s="669" t="s">
        <v>321</v>
      </c>
      <c r="Z15" s="18"/>
      <c r="AA15" s="826" t="s">
        <v>588</v>
      </c>
      <c r="AB15" s="826" t="s">
        <v>588</v>
      </c>
      <c r="AC15" s="826" t="s">
        <v>588</v>
      </c>
      <c r="AD15" s="826" t="s">
        <v>588</v>
      </c>
      <c r="AE15" s="826" t="s">
        <v>588</v>
      </c>
      <c r="AF15" s="826" t="s">
        <v>588</v>
      </c>
      <c r="AG15" s="826" t="s">
        <v>588</v>
      </c>
      <c r="AH15" s="826" t="s">
        <v>588</v>
      </c>
      <c r="AI15" s="826" t="s">
        <v>588</v>
      </c>
      <c r="AJ15" s="826" t="s">
        <v>588</v>
      </c>
      <c r="AK15" s="826" t="s">
        <v>588</v>
      </c>
      <c r="AL15" s="826" t="s">
        <v>588</v>
      </c>
      <c r="AM15" s="826" t="s">
        <v>588</v>
      </c>
      <c r="AN15" s="826">
        <v>1.4561633058823529</v>
      </c>
      <c r="AO15" s="826">
        <v>2.6806642676470589</v>
      </c>
      <c r="AP15" s="826">
        <v>3.574219023529412</v>
      </c>
      <c r="AQ15" s="826">
        <v>4.9310984676470593</v>
      </c>
      <c r="AR15" s="826">
        <v>9.729818452941176</v>
      </c>
      <c r="AS15" s="826">
        <v>14.197592232352941</v>
      </c>
      <c r="AT15" s="826">
        <v>41.791590296470595</v>
      </c>
      <c r="AU15" s="826">
        <v>49.524930373650008</v>
      </c>
      <c r="AV15" s="826">
        <v>51.862272521684211</v>
      </c>
      <c r="AW15" s="826">
        <v>81.075261356190481</v>
      </c>
      <c r="AX15" s="826">
        <v>98.116700194594586</v>
      </c>
      <c r="AY15" s="826">
        <v>103.00186801355932</v>
      </c>
      <c r="AZ15" s="142">
        <v>0</v>
      </c>
      <c r="BA15" s="142">
        <v>0</v>
      </c>
      <c r="BB15" s="142">
        <v>0</v>
      </c>
      <c r="BC15" s="142">
        <v>0</v>
      </c>
      <c r="BD15" s="142">
        <v>0</v>
      </c>
      <c r="BE15" s="142">
        <v>0</v>
      </c>
      <c r="BF15" s="1095"/>
      <c r="BI15" s="180"/>
    </row>
    <row r="16" spans="1:63" ht="17.100000000000001" customHeight="1">
      <c r="X16" s="200" t="s">
        <v>50</v>
      </c>
      <c r="Y16" s="503"/>
      <c r="Z16" s="201"/>
      <c r="AA16" s="201">
        <f>SUM(AA17:AA22)</f>
        <v>6539.2993330603122</v>
      </c>
      <c r="AB16" s="201">
        <f t="shared" ref="AB16:BE16" si="2">SUM(AB17:AB22)</f>
        <v>7506.9220881606307</v>
      </c>
      <c r="AC16" s="201">
        <f t="shared" si="2"/>
        <v>7617.2931076973528</v>
      </c>
      <c r="AD16" s="201">
        <f t="shared" si="2"/>
        <v>10942.79702389353</v>
      </c>
      <c r="AE16" s="201">
        <f t="shared" si="2"/>
        <v>13443.461837094947</v>
      </c>
      <c r="AF16" s="201">
        <f t="shared" si="2"/>
        <v>17609.918599177116</v>
      </c>
      <c r="AG16" s="201">
        <f t="shared" si="2"/>
        <v>18258.177043160493</v>
      </c>
      <c r="AH16" s="201">
        <f t="shared" si="2"/>
        <v>19984.282883097683</v>
      </c>
      <c r="AI16" s="201">
        <f t="shared" si="2"/>
        <v>16568.476128945993</v>
      </c>
      <c r="AJ16" s="201">
        <f t="shared" si="2"/>
        <v>13118.064707488833</v>
      </c>
      <c r="AK16" s="201">
        <f t="shared" si="2"/>
        <v>11873.109881357885</v>
      </c>
      <c r="AL16" s="201">
        <f t="shared" si="2"/>
        <v>9878.4684342627679</v>
      </c>
      <c r="AM16" s="201">
        <f t="shared" si="2"/>
        <v>9199.4397103048359</v>
      </c>
      <c r="AN16" s="201">
        <f t="shared" si="2"/>
        <v>8854.2056268787856</v>
      </c>
      <c r="AO16" s="201">
        <f t="shared" si="2"/>
        <v>9216.6404835835983</v>
      </c>
      <c r="AP16" s="201">
        <f t="shared" si="2"/>
        <v>8623.351658842741</v>
      </c>
      <c r="AQ16" s="201">
        <f t="shared" si="2"/>
        <v>8998.7757459274508</v>
      </c>
      <c r="AR16" s="201">
        <f t="shared" si="2"/>
        <v>7916.8495857216749</v>
      </c>
      <c r="AS16" s="201">
        <f t="shared" si="2"/>
        <v>5743.4047787878872</v>
      </c>
      <c r="AT16" s="201">
        <f t="shared" si="2"/>
        <v>4046.8721450282392</v>
      </c>
      <c r="AU16" s="201">
        <f t="shared" si="2"/>
        <v>4249.5437036642661</v>
      </c>
      <c r="AV16" s="201">
        <f t="shared" si="2"/>
        <v>3755.4464923644928</v>
      </c>
      <c r="AW16" s="201">
        <f t="shared" si="2"/>
        <v>3436.3283067771981</v>
      </c>
      <c r="AX16" s="201">
        <f t="shared" si="2"/>
        <v>3280.059307268129</v>
      </c>
      <c r="AY16" s="201">
        <f t="shared" si="2"/>
        <v>3361.4253074535891</v>
      </c>
      <c r="AZ16" s="201">
        <f t="shared" si="2"/>
        <v>0</v>
      </c>
      <c r="BA16" s="201">
        <f t="shared" si="2"/>
        <v>0</v>
      </c>
      <c r="BB16" s="201">
        <f t="shared" si="2"/>
        <v>0</v>
      </c>
      <c r="BC16" s="201">
        <f t="shared" si="2"/>
        <v>0</v>
      </c>
      <c r="BD16" s="201">
        <f t="shared" si="2"/>
        <v>0</v>
      </c>
      <c r="BE16" s="201">
        <f t="shared" si="2"/>
        <v>0</v>
      </c>
      <c r="BI16" s="180"/>
      <c r="BJ16" s="180"/>
    </row>
    <row r="17" spans="24:57" ht="17.100000000000001" customHeight="1">
      <c r="X17" s="202"/>
      <c r="Y17" s="17" t="s">
        <v>215</v>
      </c>
      <c r="Z17" s="18"/>
      <c r="AA17" s="18">
        <v>330.91847619047621</v>
      </c>
      <c r="AB17" s="18">
        <v>383.16876190476194</v>
      </c>
      <c r="AC17" s="18">
        <v>391.87714285714287</v>
      </c>
      <c r="AD17" s="18">
        <v>566.04476190476191</v>
      </c>
      <c r="AE17" s="18">
        <v>696.67047619047628</v>
      </c>
      <c r="AF17" s="18">
        <v>914.38</v>
      </c>
      <c r="AG17" s="18">
        <v>1206.7599999999998</v>
      </c>
      <c r="AH17" s="18">
        <v>1685.26</v>
      </c>
      <c r="AI17" s="18">
        <v>1645.7600000000002</v>
      </c>
      <c r="AJ17" s="18">
        <v>1569.921</v>
      </c>
      <c r="AK17" s="18">
        <v>1661.28</v>
      </c>
      <c r="AL17" s="18">
        <v>1329.9640000000002</v>
      </c>
      <c r="AM17" s="18">
        <v>1257.3040000000001</v>
      </c>
      <c r="AN17" s="18">
        <v>1211.5829999999999</v>
      </c>
      <c r="AO17" s="18">
        <v>1086.037</v>
      </c>
      <c r="AP17" s="18">
        <v>1040.597</v>
      </c>
      <c r="AQ17" s="18">
        <v>1091.28648</v>
      </c>
      <c r="AR17" s="18">
        <v>976.84460999999999</v>
      </c>
      <c r="AS17" s="18">
        <v>648.96199999999999</v>
      </c>
      <c r="AT17" s="18">
        <v>458.69399999999985</v>
      </c>
      <c r="AU17" s="18">
        <v>248.41200000000001</v>
      </c>
      <c r="AV17" s="18">
        <v>206.45000000000002</v>
      </c>
      <c r="AW17" s="18">
        <v>147.62800000000001</v>
      </c>
      <c r="AX17" s="18">
        <v>110.79899999999999</v>
      </c>
      <c r="AY17" s="18">
        <v>107.37299999999999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</row>
    <row r="18" spans="24:57" ht="17.100000000000001" customHeight="1">
      <c r="X18" s="202"/>
      <c r="Y18" s="17" t="s">
        <v>214</v>
      </c>
      <c r="Z18" s="18"/>
      <c r="AA18" s="18">
        <v>203.66146500777003</v>
      </c>
      <c r="AB18" s="18">
        <v>170.92034620505461</v>
      </c>
      <c r="AC18" s="18">
        <v>114.5640534246054</v>
      </c>
      <c r="AD18" s="18">
        <v>105.5217232773396</v>
      </c>
      <c r="AE18" s="18">
        <v>105.27685172117191</v>
      </c>
      <c r="AF18" s="18">
        <v>103.55080587403862</v>
      </c>
      <c r="AG18" s="18">
        <v>97.82348485417198</v>
      </c>
      <c r="AH18" s="18">
        <v>88.253301503366998</v>
      </c>
      <c r="AI18" s="18">
        <v>73.351768293540019</v>
      </c>
      <c r="AJ18" s="18">
        <v>43.243983660636005</v>
      </c>
      <c r="AK18" s="18">
        <v>26.408911815000003</v>
      </c>
      <c r="AL18" s="18">
        <v>22.885426541340006</v>
      </c>
      <c r="AM18" s="18">
        <v>21.832040080620008</v>
      </c>
      <c r="AN18" s="18">
        <v>22.151602012795198</v>
      </c>
      <c r="AO18" s="18">
        <v>21.735697567161605</v>
      </c>
      <c r="AP18" s="18">
        <v>21.757894067745006</v>
      </c>
      <c r="AQ18" s="18">
        <v>21.814470291239999</v>
      </c>
      <c r="AR18" s="18">
        <v>21.621426193224003</v>
      </c>
      <c r="AS18" s="18">
        <v>21.588716017439999</v>
      </c>
      <c r="AT18" s="18">
        <v>16.221537470160001</v>
      </c>
      <c r="AU18" s="18">
        <v>15.275652091128</v>
      </c>
      <c r="AV18" s="18">
        <v>15.24442131496944</v>
      </c>
      <c r="AW18" s="18">
        <v>13.26776075130825</v>
      </c>
      <c r="AX18" s="18">
        <v>9.5924042121599999</v>
      </c>
      <c r="AY18" s="18">
        <v>1.9119775175423999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</row>
    <row r="19" spans="24:57" ht="17.100000000000001" customHeight="1">
      <c r="X19" s="281"/>
      <c r="Y19" s="17" t="s">
        <v>217</v>
      </c>
      <c r="Z19" s="18"/>
      <c r="AA19" s="18">
        <v>1423.4313191740412</v>
      </c>
      <c r="AB19" s="18">
        <v>1648.1836327278372</v>
      </c>
      <c r="AC19" s="18">
        <v>1685.6423516534699</v>
      </c>
      <c r="AD19" s="18">
        <v>2434.8167301661233</v>
      </c>
      <c r="AE19" s="18">
        <v>2996.6975140506133</v>
      </c>
      <c r="AF19" s="18">
        <v>3933.1654871914297</v>
      </c>
      <c r="AG19" s="18">
        <v>4620.6895351792009</v>
      </c>
      <c r="AH19" s="18">
        <v>5803.9204889376351</v>
      </c>
      <c r="AI19" s="18">
        <v>5887.6350313287267</v>
      </c>
      <c r="AJ19" s="18">
        <v>6282.3805660741227</v>
      </c>
      <c r="AK19" s="18">
        <v>6771.4719610404945</v>
      </c>
      <c r="AL19" s="18">
        <v>5204.2758578653556</v>
      </c>
      <c r="AM19" s="18">
        <v>5186.6022711831438</v>
      </c>
      <c r="AN19" s="18">
        <v>5138.3584990482786</v>
      </c>
      <c r="AO19" s="18">
        <v>5433.2456075833979</v>
      </c>
      <c r="AP19" s="18">
        <v>4594.1136966449412</v>
      </c>
      <c r="AQ19" s="18">
        <v>4934.7855812000926</v>
      </c>
      <c r="AR19" s="18">
        <v>4432.8835937950025</v>
      </c>
      <c r="AS19" s="18">
        <v>3338.8950097896773</v>
      </c>
      <c r="AT19" s="18">
        <v>2109.0788710434817</v>
      </c>
      <c r="AU19" s="18">
        <v>2214.33318596243</v>
      </c>
      <c r="AV19" s="18">
        <v>1863.3271886046591</v>
      </c>
      <c r="AW19" s="18">
        <v>1624.1721536369046</v>
      </c>
      <c r="AX19" s="18">
        <v>1555.7323503258608</v>
      </c>
      <c r="AY19" s="18">
        <v>1616.8578402526311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</row>
    <row r="20" spans="24:57" ht="17.100000000000001" customHeight="1">
      <c r="X20" s="202"/>
      <c r="Y20" s="644" t="s">
        <v>488</v>
      </c>
      <c r="Z20" s="18"/>
      <c r="AA20" s="18">
        <v>31.349551817142864</v>
      </c>
      <c r="AB20" s="18">
        <v>36.299481051428579</v>
      </c>
      <c r="AC20" s="18">
        <v>37.124469257142863</v>
      </c>
      <c r="AD20" s="18">
        <v>53.624233371428581</v>
      </c>
      <c r="AE20" s="18">
        <v>65.999056457142871</v>
      </c>
      <c r="AF20" s="18">
        <v>86.623761600000009</v>
      </c>
      <c r="AG20" s="18">
        <v>83.564493030000008</v>
      </c>
      <c r="AH20" s="18">
        <v>155.47203314999999</v>
      </c>
      <c r="AI20" s="18">
        <v>170.73556505999997</v>
      </c>
      <c r="AJ20" s="18">
        <v>213.26413059000001</v>
      </c>
      <c r="AK20" s="18">
        <v>214.09925130000002</v>
      </c>
      <c r="AL20" s="18">
        <v>143.71019599500002</v>
      </c>
      <c r="AM20" s="18">
        <v>181.6312546476</v>
      </c>
      <c r="AN20" s="18">
        <v>168.05832858720001</v>
      </c>
      <c r="AO20" s="18">
        <v>179.20095742800001</v>
      </c>
      <c r="AP20" s="18">
        <v>152.02520950049998</v>
      </c>
      <c r="AQ20" s="18">
        <v>157.5987248232</v>
      </c>
      <c r="AR20" s="18">
        <v>106.94475620499857</v>
      </c>
      <c r="AS20" s="18">
        <v>83.498187482089094</v>
      </c>
      <c r="AT20" s="18">
        <v>39.3215491405386</v>
      </c>
      <c r="AU20" s="18">
        <v>46.499902434000006</v>
      </c>
      <c r="AV20" s="18">
        <v>59.124586382099992</v>
      </c>
      <c r="AW20" s="18">
        <v>68.215217988985685</v>
      </c>
      <c r="AX20" s="18">
        <v>75.629352581999996</v>
      </c>
      <c r="AY20" s="142">
        <v>89.7360418791</v>
      </c>
      <c r="AZ20" s="142">
        <v>0</v>
      </c>
      <c r="BA20" s="142">
        <v>0</v>
      </c>
      <c r="BB20" s="142">
        <v>0</v>
      </c>
      <c r="BC20" s="142">
        <v>0</v>
      </c>
      <c r="BD20" s="142">
        <v>0</v>
      </c>
      <c r="BE20" s="142">
        <v>0</v>
      </c>
    </row>
    <row r="21" spans="24:57" ht="17.100000000000001" customHeight="1">
      <c r="X21" s="202"/>
      <c r="Y21" s="390" t="s">
        <v>216</v>
      </c>
      <c r="Z21" s="18"/>
      <c r="AA21" s="18">
        <v>4549.9385208708818</v>
      </c>
      <c r="AB21" s="18">
        <v>5268.3498662715474</v>
      </c>
      <c r="AC21" s="18">
        <v>5388.085090504992</v>
      </c>
      <c r="AD21" s="18">
        <v>7782.789575173877</v>
      </c>
      <c r="AE21" s="18">
        <v>9578.8179386755419</v>
      </c>
      <c r="AF21" s="18">
        <v>12572.198544511648</v>
      </c>
      <c r="AG21" s="18">
        <v>12249.339530097119</v>
      </c>
      <c r="AH21" s="18">
        <v>12251.37705950668</v>
      </c>
      <c r="AI21" s="18">
        <v>8790.9937642637251</v>
      </c>
      <c r="AJ21" s="18">
        <v>5009.2550271640739</v>
      </c>
      <c r="AK21" s="18">
        <v>3199.8497572023898</v>
      </c>
      <c r="AL21" s="18">
        <v>3177.632953861073</v>
      </c>
      <c r="AM21" s="18">
        <v>2552.0310004000135</v>
      </c>
      <c r="AN21" s="18">
        <v>2313.9571521052962</v>
      </c>
      <c r="AO21" s="18">
        <v>2496.2521577619618</v>
      </c>
      <c r="AP21" s="18">
        <v>2814.5689959275555</v>
      </c>
      <c r="AQ21" s="18">
        <v>2792.6567707804907</v>
      </c>
      <c r="AR21" s="18">
        <v>2377.1678167157852</v>
      </c>
      <c r="AS21" s="18">
        <v>1648.1451743999996</v>
      </c>
      <c r="AT21" s="18">
        <v>1420.4247963283594</v>
      </c>
      <c r="AU21" s="18">
        <v>1720.6851744000003</v>
      </c>
      <c r="AV21" s="18">
        <v>1605.3651743999997</v>
      </c>
      <c r="AW21" s="18">
        <v>1583.0451744</v>
      </c>
      <c r="AX21" s="18">
        <v>1517.9451743999998</v>
      </c>
      <c r="AY21" s="18">
        <v>1536.5451744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</row>
    <row r="22" spans="24:57" ht="17.100000000000001" customHeight="1">
      <c r="X22" s="203"/>
      <c r="Y22" s="108" t="s">
        <v>218</v>
      </c>
      <c r="Z22" s="590"/>
      <c r="AA22" s="14" t="s">
        <v>588</v>
      </c>
      <c r="AB22" s="14" t="s">
        <v>588</v>
      </c>
      <c r="AC22" s="14" t="s">
        <v>588</v>
      </c>
      <c r="AD22" s="14" t="s">
        <v>588</v>
      </c>
      <c r="AE22" s="14" t="s">
        <v>588</v>
      </c>
      <c r="AF22" s="14" t="s">
        <v>588</v>
      </c>
      <c r="AG22" s="14" t="s">
        <v>588</v>
      </c>
      <c r="AH22" s="14" t="s">
        <v>588</v>
      </c>
      <c r="AI22" s="14" t="s">
        <v>588</v>
      </c>
      <c r="AJ22" s="14" t="s">
        <v>588</v>
      </c>
      <c r="AK22" s="14" t="s">
        <v>588</v>
      </c>
      <c r="AL22" s="14" t="s">
        <v>588</v>
      </c>
      <c r="AM22" s="31">
        <v>3.914399345942874E-2</v>
      </c>
      <c r="AN22" s="31">
        <v>9.7045125215709724E-2</v>
      </c>
      <c r="AO22" s="31">
        <v>0.16906324307742576</v>
      </c>
      <c r="AP22" s="31">
        <v>0.28886270200039665</v>
      </c>
      <c r="AQ22" s="31">
        <v>0.63371883242693272</v>
      </c>
      <c r="AR22" s="31">
        <v>1.3873828126652086</v>
      </c>
      <c r="AS22" s="31">
        <v>2.3156910986809169</v>
      </c>
      <c r="AT22" s="31">
        <v>3.1313910456993637</v>
      </c>
      <c r="AU22" s="31">
        <v>4.3377887767085701</v>
      </c>
      <c r="AV22" s="31">
        <v>5.9351216627646517</v>
      </c>
      <c r="AW22" s="31" t="s">
        <v>588</v>
      </c>
      <c r="AX22" s="31">
        <v>10.361025748108249</v>
      </c>
      <c r="AY22" s="31">
        <v>9.0012734043159206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</row>
    <row r="23" spans="24:57" ht="17.100000000000001" customHeight="1">
      <c r="X23" s="204" t="s">
        <v>262</v>
      </c>
      <c r="Y23" s="504"/>
      <c r="Z23" s="280"/>
      <c r="AA23" s="280">
        <f>SUM(AA24:AA29)</f>
        <v>12850.069876123966</v>
      </c>
      <c r="AB23" s="280">
        <f t="shared" ref="AB23:BE23" si="3">SUM(AB24:AB29)</f>
        <v>14206.042348977286</v>
      </c>
      <c r="AC23" s="280">
        <f t="shared" si="3"/>
        <v>15635.824676234235</v>
      </c>
      <c r="AD23" s="280">
        <f t="shared" si="3"/>
        <v>15701.970570462503</v>
      </c>
      <c r="AE23" s="280">
        <f t="shared" si="3"/>
        <v>15019.955788766003</v>
      </c>
      <c r="AF23" s="280">
        <f t="shared" si="3"/>
        <v>16447.524694550535</v>
      </c>
      <c r="AG23" s="280">
        <f t="shared" si="3"/>
        <v>17022.187764473412</v>
      </c>
      <c r="AH23" s="280">
        <f t="shared" si="3"/>
        <v>14510.540478356033</v>
      </c>
      <c r="AI23" s="280">
        <f t="shared" si="3"/>
        <v>13224.101247799888</v>
      </c>
      <c r="AJ23" s="280">
        <f t="shared" si="3"/>
        <v>9176.6166900014632</v>
      </c>
      <c r="AK23" s="280">
        <f t="shared" si="3"/>
        <v>7031.3589307549009</v>
      </c>
      <c r="AL23" s="280">
        <f t="shared" si="3"/>
        <v>6066.0167800018462</v>
      </c>
      <c r="AM23" s="280">
        <f t="shared" si="3"/>
        <v>5735.4807991064208</v>
      </c>
      <c r="AN23" s="280">
        <f t="shared" si="3"/>
        <v>5406.3108216924838</v>
      </c>
      <c r="AO23" s="280">
        <f t="shared" si="3"/>
        <v>5258.7023289238059</v>
      </c>
      <c r="AP23" s="280">
        <f t="shared" si="3"/>
        <v>5053.0064154062857</v>
      </c>
      <c r="AQ23" s="280">
        <f t="shared" si="3"/>
        <v>5228.9023176758474</v>
      </c>
      <c r="AR23" s="280">
        <f t="shared" si="3"/>
        <v>4733.4516098271279</v>
      </c>
      <c r="AS23" s="280">
        <f t="shared" si="3"/>
        <v>4177.1687224711586</v>
      </c>
      <c r="AT23" s="280">
        <f t="shared" si="3"/>
        <v>2446.6334261602306</v>
      </c>
      <c r="AU23" s="280">
        <f t="shared" si="3"/>
        <v>2423.8716471637822</v>
      </c>
      <c r="AV23" s="280">
        <f t="shared" si="3"/>
        <v>2247.642725314186</v>
      </c>
      <c r="AW23" s="280">
        <f t="shared" si="3"/>
        <v>2234.5432822934995</v>
      </c>
      <c r="AX23" s="280">
        <f t="shared" si="3"/>
        <v>2101.8130508240447</v>
      </c>
      <c r="AY23" s="280">
        <f t="shared" si="3"/>
        <v>2064.4132446339113</v>
      </c>
      <c r="AZ23" s="280">
        <f t="shared" si="3"/>
        <v>0</v>
      </c>
      <c r="BA23" s="280">
        <f t="shared" si="3"/>
        <v>0</v>
      </c>
      <c r="BB23" s="280">
        <f t="shared" si="3"/>
        <v>0</v>
      </c>
      <c r="BC23" s="280">
        <f t="shared" si="3"/>
        <v>0</v>
      </c>
      <c r="BD23" s="280">
        <f t="shared" si="3"/>
        <v>0</v>
      </c>
      <c r="BE23" s="280">
        <f t="shared" si="3"/>
        <v>0</v>
      </c>
    </row>
    <row r="24" spans="24:57" ht="17.100000000000001" customHeight="1">
      <c r="X24" s="204"/>
      <c r="Y24" s="502" t="s">
        <v>263</v>
      </c>
      <c r="Z24" s="18"/>
      <c r="AA24" s="18">
        <v>3470.7818181818179</v>
      </c>
      <c r="AB24" s="18">
        <v>3879.1090909090917</v>
      </c>
      <c r="AC24" s="18">
        <v>4287.4363636363641</v>
      </c>
      <c r="AD24" s="18">
        <v>4287.4363636363641</v>
      </c>
      <c r="AE24" s="18">
        <v>4083.2727272727275</v>
      </c>
      <c r="AF24" s="18">
        <v>4491.6000000000004</v>
      </c>
      <c r="AG24" s="18">
        <v>3990</v>
      </c>
      <c r="AH24" s="18">
        <v>2462.4</v>
      </c>
      <c r="AI24" s="18">
        <v>2006.4</v>
      </c>
      <c r="AJ24" s="18">
        <v>1459.2</v>
      </c>
      <c r="AK24" s="18">
        <v>820.8</v>
      </c>
      <c r="AL24" s="18">
        <v>752.4</v>
      </c>
      <c r="AM24" s="18">
        <v>820.8</v>
      </c>
      <c r="AN24" s="18">
        <v>775.2</v>
      </c>
      <c r="AO24" s="18">
        <v>729.6</v>
      </c>
      <c r="AP24" s="18">
        <v>930.2399999999999</v>
      </c>
      <c r="AQ24" s="18">
        <v>1303.4760000000001</v>
      </c>
      <c r="AR24" s="18">
        <v>1143.6479999999999</v>
      </c>
      <c r="AS24" s="18">
        <v>1228.92</v>
      </c>
      <c r="AT24" s="18">
        <v>232.55999999999997</v>
      </c>
      <c r="AU24" s="18">
        <v>189.24000000000004</v>
      </c>
      <c r="AV24" s="18">
        <v>132.24</v>
      </c>
      <c r="AW24" s="18">
        <v>123.12000000000002</v>
      </c>
      <c r="AX24" s="18">
        <v>92.796000000000006</v>
      </c>
      <c r="AY24" s="18">
        <v>61.559999999999995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</row>
    <row r="25" spans="24:57" ht="17.100000000000001" customHeight="1">
      <c r="X25" s="204"/>
      <c r="Y25" s="502" t="s">
        <v>219</v>
      </c>
      <c r="Z25" s="18"/>
      <c r="AA25" s="18">
        <v>146.54270597127743</v>
      </c>
      <c r="AB25" s="18">
        <v>126.43688586545731</v>
      </c>
      <c r="AC25" s="18">
        <v>107.02040816326532</v>
      </c>
      <c r="AD25" s="18">
        <v>112.39153439153439</v>
      </c>
      <c r="AE25" s="18">
        <v>109.17460317460318</v>
      </c>
      <c r="AF25" s="18">
        <v>114</v>
      </c>
      <c r="AG25" s="18">
        <v>136.80000000000001</v>
      </c>
      <c r="AH25" s="18">
        <v>182.4</v>
      </c>
      <c r="AI25" s="18">
        <v>387.6</v>
      </c>
      <c r="AJ25" s="18">
        <v>615.6</v>
      </c>
      <c r="AK25" s="18">
        <v>980.4</v>
      </c>
      <c r="AL25" s="18">
        <v>1094.4000000000001</v>
      </c>
      <c r="AM25" s="18">
        <v>1071.5999999999999</v>
      </c>
      <c r="AN25" s="18">
        <v>1073.7246928870293</v>
      </c>
      <c r="AO25" s="18">
        <v>1059.8861422594143</v>
      </c>
      <c r="AP25" s="18">
        <v>1104.0456401673639</v>
      </c>
      <c r="AQ25" s="18">
        <v>1040.8667447698745</v>
      </c>
      <c r="AR25" s="18">
        <v>1039.2049205020921</v>
      </c>
      <c r="AS25" s="18">
        <v>622.44000000000005</v>
      </c>
      <c r="AT25" s="18">
        <v>228</v>
      </c>
      <c r="AU25" s="18">
        <v>293.73239999999998</v>
      </c>
      <c r="AV25" s="18">
        <v>182.4</v>
      </c>
      <c r="AW25" s="18">
        <v>182.4</v>
      </c>
      <c r="AX25" s="18">
        <v>159.6</v>
      </c>
      <c r="AY25" s="18">
        <v>182.4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</row>
    <row r="26" spans="24:57" ht="17.100000000000001" customHeight="1">
      <c r="X26" s="204"/>
      <c r="Y26" s="502" t="s">
        <v>220</v>
      </c>
      <c r="Z26" s="18"/>
      <c r="AA26" s="18">
        <v>309.08672287996046</v>
      </c>
      <c r="AB26" s="18">
        <v>345.44986674819108</v>
      </c>
      <c r="AC26" s="18">
        <v>381.81301061642176</v>
      </c>
      <c r="AD26" s="18">
        <v>381.81301061642176</v>
      </c>
      <c r="AE26" s="18">
        <v>363.63143868230645</v>
      </c>
      <c r="AF26" s="18">
        <v>399.99458255053707</v>
      </c>
      <c r="AG26" s="18">
        <v>429.41845247341388</v>
      </c>
      <c r="AH26" s="18">
        <v>529.88919035603283</v>
      </c>
      <c r="AI26" s="18">
        <v>533.46666379988676</v>
      </c>
      <c r="AJ26" s="18">
        <v>551.67430148685253</v>
      </c>
      <c r="AK26" s="18">
        <v>628.71282554988102</v>
      </c>
      <c r="AL26" s="18">
        <v>463.75076011900035</v>
      </c>
      <c r="AM26" s="18">
        <v>493.96513327880575</v>
      </c>
      <c r="AN26" s="18">
        <v>516.44690280712837</v>
      </c>
      <c r="AO26" s="18">
        <v>587.95071971543689</v>
      </c>
      <c r="AP26" s="18">
        <v>540.20721733431947</v>
      </c>
      <c r="AQ26" s="18">
        <v>463.35255030968517</v>
      </c>
      <c r="AR26" s="18">
        <v>430.60346807507943</v>
      </c>
      <c r="AS26" s="18">
        <v>328.61800191316979</v>
      </c>
      <c r="AT26" s="18">
        <v>210.92295218847789</v>
      </c>
      <c r="AU26" s="18">
        <v>224.78611040704504</v>
      </c>
      <c r="AV26" s="18">
        <v>196.49758447274104</v>
      </c>
      <c r="AW26" s="18">
        <v>183.54560330370327</v>
      </c>
      <c r="AX26" s="18">
        <v>181.46430338562618</v>
      </c>
      <c r="AY26" s="18">
        <v>174.75512481269479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</row>
    <row r="27" spans="24:57" ht="17.100000000000001" customHeight="1">
      <c r="X27" s="204"/>
      <c r="Y27" s="644" t="s">
        <v>488</v>
      </c>
      <c r="Z27" s="18"/>
      <c r="AA27" s="18">
        <v>109.61821309090909</v>
      </c>
      <c r="AB27" s="18">
        <v>122.51447345454545</v>
      </c>
      <c r="AC27" s="18">
        <v>135.41073381818182</v>
      </c>
      <c r="AD27" s="18">
        <v>135.41073381818182</v>
      </c>
      <c r="AE27" s="18">
        <v>128.96260363636364</v>
      </c>
      <c r="AF27" s="18">
        <v>141.85886400000001</v>
      </c>
      <c r="AG27" s="18">
        <v>412.20576</v>
      </c>
      <c r="AH27" s="18">
        <v>535.65818400000001</v>
      </c>
      <c r="AI27" s="18">
        <v>648.43610399999989</v>
      </c>
      <c r="AJ27" s="18">
        <v>868.22500319999983</v>
      </c>
      <c r="AK27" s="18">
        <v>877.24231200000008</v>
      </c>
      <c r="AL27" s="18">
        <v>824.01753599999984</v>
      </c>
      <c r="AM27" s="18">
        <v>902.67397919999996</v>
      </c>
      <c r="AN27" s="18">
        <v>854.11668239999983</v>
      </c>
      <c r="AO27" s="18">
        <v>850.10789520000003</v>
      </c>
      <c r="AP27" s="18">
        <v>711.7616448</v>
      </c>
      <c r="AQ27" s="18">
        <v>572.43453429599992</v>
      </c>
      <c r="AR27" s="18">
        <v>365.50986061500015</v>
      </c>
      <c r="AS27" s="18">
        <v>295.92545091024112</v>
      </c>
      <c r="AT27" s="18">
        <v>199.38995511990908</v>
      </c>
      <c r="AU27" s="18">
        <v>268.87561199999993</v>
      </c>
      <c r="AV27" s="18">
        <v>197.92126051200003</v>
      </c>
      <c r="AW27" s="18">
        <v>172.04775256799999</v>
      </c>
      <c r="AX27" s="18">
        <v>169.84416311999996</v>
      </c>
      <c r="AY27" s="18">
        <v>191.07050255999999</v>
      </c>
      <c r="AZ27" s="18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</row>
    <row r="28" spans="24:57" ht="17.100000000000001" customHeight="1">
      <c r="X28" s="672"/>
      <c r="Y28" s="390" t="s">
        <v>221</v>
      </c>
      <c r="Z28" s="14"/>
      <c r="AA28" s="14">
        <v>8112.4679999999998</v>
      </c>
      <c r="AB28" s="14">
        <v>9066.8760000000002</v>
      </c>
      <c r="AC28" s="14">
        <v>10021.284000000001</v>
      </c>
      <c r="AD28" s="14">
        <v>10021.284000000001</v>
      </c>
      <c r="AE28" s="14">
        <v>9544.0800000000017</v>
      </c>
      <c r="AF28" s="14">
        <v>10498.487999999999</v>
      </c>
      <c r="AG28" s="14">
        <v>11235.839999999998</v>
      </c>
      <c r="AH28" s="14">
        <v>9978.6479999999992</v>
      </c>
      <c r="AI28" s="14">
        <v>8822.4600000000009</v>
      </c>
      <c r="AJ28" s="14">
        <v>4857.0382092050213</v>
      </c>
      <c r="AK28" s="14">
        <v>2909.6902092050195</v>
      </c>
      <c r="AL28" s="14">
        <v>2123.5204518828459</v>
      </c>
      <c r="AM28" s="14">
        <v>1617.1801506276149</v>
      </c>
      <c r="AN28" s="14">
        <v>1379.8712635983259</v>
      </c>
      <c r="AO28" s="14">
        <v>1178.9975397489557</v>
      </c>
      <c r="AP28" s="14">
        <v>899.41802510460252</v>
      </c>
      <c r="AQ28" s="14">
        <v>966.94103598326433</v>
      </c>
      <c r="AR28" s="14">
        <v>879.95309748953923</v>
      </c>
      <c r="AS28" s="14">
        <v>828.10744769874634</v>
      </c>
      <c r="AT28" s="14">
        <v>711.14535564853531</v>
      </c>
      <c r="AU28" s="14">
        <v>622.22535564853592</v>
      </c>
      <c r="AV28" s="14">
        <v>706.58535564853537</v>
      </c>
      <c r="AW28" s="14">
        <v>718.89735564853618</v>
      </c>
      <c r="AX28" s="14">
        <v>642.74535564853568</v>
      </c>
      <c r="AY28" s="14">
        <v>601.70535564853549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</row>
    <row r="29" spans="24:57" ht="17.100000000000001" customHeight="1">
      <c r="X29" s="671"/>
      <c r="Y29" s="644" t="s">
        <v>489</v>
      </c>
      <c r="Z29" s="16"/>
      <c r="AA29" s="16">
        <v>701.5724160000002</v>
      </c>
      <c r="AB29" s="16">
        <v>665.65603200000021</v>
      </c>
      <c r="AC29" s="16">
        <v>702.86015999999995</v>
      </c>
      <c r="AD29" s="16">
        <v>763.63492800000006</v>
      </c>
      <c r="AE29" s="16">
        <v>790.83441600000015</v>
      </c>
      <c r="AF29" s="16">
        <v>801.58324800000003</v>
      </c>
      <c r="AG29" s="16">
        <v>817.92355199999997</v>
      </c>
      <c r="AH29" s="16">
        <v>821.54510400000004</v>
      </c>
      <c r="AI29" s="16">
        <v>825.73847999999998</v>
      </c>
      <c r="AJ29" s="16">
        <v>824.87917610958914</v>
      </c>
      <c r="AK29" s="16">
        <v>814.51358400000015</v>
      </c>
      <c r="AL29" s="16">
        <v>807.92803200000003</v>
      </c>
      <c r="AM29" s="16">
        <v>829.26153600000009</v>
      </c>
      <c r="AN29" s="16">
        <v>806.95128</v>
      </c>
      <c r="AO29" s="16">
        <v>852.16003200000011</v>
      </c>
      <c r="AP29" s="16">
        <v>867.333888</v>
      </c>
      <c r="AQ29" s="16">
        <v>881.83145231702258</v>
      </c>
      <c r="AR29" s="16">
        <v>874.53226314541689</v>
      </c>
      <c r="AS29" s="16">
        <v>873.15782194900066</v>
      </c>
      <c r="AT29" s="16">
        <v>864.61516320330816</v>
      </c>
      <c r="AU29" s="16">
        <v>825.01216910820119</v>
      </c>
      <c r="AV29" s="16">
        <v>831.99852468090978</v>
      </c>
      <c r="AW29" s="16">
        <v>854.53257077325986</v>
      </c>
      <c r="AX29" s="16">
        <v>855.36322866988291</v>
      </c>
      <c r="AY29" s="16">
        <v>852.92226161268093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</row>
    <row r="30" spans="24:57" ht="17.100000000000001" customHeight="1">
      <c r="X30" s="674" t="s">
        <v>323</v>
      </c>
      <c r="Y30" s="675"/>
      <c r="Z30" s="676"/>
      <c r="AA30" s="676">
        <f>SUM(AA31:AA33)</f>
        <v>32.888772785813877</v>
      </c>
      <c r="AB30" s="676">
        <f t="shared" ref="AB30:BE30" si="4">SUM(AB31:AB33)</f>
        <v>32.888772785813877</v>
      </c>
      <c r="AC30" s="676">
        <f t="shared" si="4"/>
        <v>32.888772785813877</v>
      </c>
      <c r="AD30" s="676">
        <f t="shared" si="4"/>
        <v>43.851697047751834</v>
      </c>
      <c r="AE30" s="676">
        <f t="shared" si="4"/>
        <v>76.740469833565712</v>
      </c>
      <c r="AF30" s="676">
        <f t="shared" si="4"/>
        <v>202.81409884585213</v>
      </c>
      <c r="AG30" s="676">
        <f t="shared" si="4"/>
        <v>194.27413105106319</v>
      </c>
      <c r="AH30" s="676">
        <f t="shared" si="4"/>
        <v>172.77935042516233</v>
      </c>
      <c r="AI30" s="676">
        <f t="shared" si="4"/>
        <v>172.65466808746663</v>
      </c>
      <c r="AJ30" s="676">
        <f t="shared" si="4"/>
        <v>282.58917107369837</v>
      </c>
      <c r="AK30" s="676">
        <f t="shared" si="4"/>
        <v>186.01261607893386</v>
      </c>
      <c r="AL30" s="676">
        <f t="shared" si="4"/>
        <v>195.05291048766207</v>
      </c>
      <c r="AM30" s="676">
        <f t="shared" si="4"/>
        <v>271.72283306236585</v>
      </c>
      <c r="AN30" s="676">
        <f t="shared" si="4"/>
        <v>299.13627155908137</v>
      </c>
      <c r="AO30" s="676">
        <f t="shared" si="4"/>
        <v>367.35833940564015</v>
      </c>
      <c r="AP30" s="676">
        <f t="shared" si="4"/>
        <v>1249.8727115608001</v>
      </c>
      <c r="AQ30" s="676">
        <f t="shared" si="4"/>
        <v>1093.4337439505402</v>
      </c>
      <c r="AR30" s="676">
        <f t="shared" si="4"/>
        <v>1210.1174562836104</v>
      </c>
      <c r="AS30" s="676">
        <f t="shared" si="4"/>
        <v>1173.1596538669969</v>
      </c>
      <c r="AT30" s="676">
        <f t="shared" si="4"/>
        <v>1166.6753975192692</v>
      </c>
      <c r="AU30" s="676">
        <f t="shared" si="4"/>
        <v>1369.4614715489338</v>
      </c>
      <c r="AV30" s="676">
        <f t="shared" si="4"/>
        <v>1561.2999689066398</v>
      </c>
      <c r="AW30" s="676">
        <f t="shared" si="4"/>
        <v>1255.572249382888</v>
      </c>
      <c r="AX30" s="676">
        <f t="shared" si="4"/>
        <v>1360.9573656739451</v>
      </c>
      <c r="AY30" s="676">
        <f t="shared" si="4"/>
        <v>830.71845856963</v>
      </c>
      <c r="AZ30" s="676">
        <f t="shared" si="4"/>
        <v>0</v>
      </c>
      <c r="BA30" s="676">
        <f t="shared" si="4"/>
        <v>0</v>
      </c>
      <c r="BB30" s="676">
        <f t="shared" si="4"/>
        <v>0</v>
      </c>
      <c r="BC30" s="676">
        <f t="shared" si="4"/>
        <v>0</v>
      </c>
      <c r="BD30" s="676">
        <f t="shared" si="4"/>
        <v>0</v>
      </c>
      <c r="BE30" s="676">
        <f t="shared" si="4"/>
        <v>0</v>
      </c>
    </row>
    <row r="31" spans="24:57" ht="17.100000000000001" customHeight="1">
      <c r="X31" s="674"/>
      <c r="Y31" s="502" t="s">
        <v>497</v>
      </c>
      <c r="Z31" s="14"/>
      <c r="AA31" s="14">
        <v>3.0681081081081083</v>
      </c>
      <c r="AB31" s="14">
        <v>3.0681081081081083</v>
      </c>
      <c r="AC31" s="14">
        <v>3.0681081081081083</v>
      </c>
      <c r="AD31" s="14">
        <v>4.0908108108108108</v>
      </c>
      <c r="AE31" s="14">
        <v>7.1589189189189195</v>
      </c>
      <c r="AF31" s="14">
        <v>18.920000000000002</v>
      </c>
      <c r="AG31" s="14">
        <v>18.920000000000002</v>
      </c>
      <c r="AH31" s="14">
        <v>18.920000000000002</v>
      </c>
      <c r="AI31" s="14">
        <v>18.920000000000002</v>
      </c>
      <c r="AJ31" s="14">
        <v>18.920000000000002</v>
      </c>
      <c r="AK31" s="14">
        <v>20.640000000000004</v>
      </c>
      <c r="AL31" s="14">
        <v>20.640000000000004</v>
      </c>
      <c r="AM31" s="14">
        <v>55.04</v>
      </c>
      <c r="AN31" s="14">
        <v>20.640000000000004</v>
      </c>
      <c r="AO31" s="14">
        <v>20.640000000000004</v>
      </c>
      <c r="AP31" s="14">
        <v>1018.24</v>
      </c>
      <c r="AQ31" s="14">
        <v>815.28</v>
      </c>
      <c r="AR31" s="14">
        <v>851.4</v>
      </c>
      <c r="AS31" s="14">
        <v>915.04</v>
      </c>
      <c r="AT31" s="14">
        <v>961.48</v>
      </c>
      <c r="AU31" s="14">
        <v>1152.4000000000001</v>
      </c>
      <c r="AV31" s="14">
        <v>1362.2399999999998</v>
      </c>
      <c r="AW31" s="14">
        <v>1057.8</v>
      </c>
      <c r="AX31" s="14">
        <v>1229.8</v>
      </c>
      <c r="AY31" s="14">
        <v>672.52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</row>
    <row r="32" spans="24:57" ht="17.100000000000001" customHeight="1">
      <c r="X32" s="674"/>
      <c r="Y32" s="502" t="s">
        <v>213</v>
      </c>
      <c r="Z32" s="14"/>
      <c r="AA32" s="14">
        <v>27.288840724840902</v>
      </c>
      <c r="AB32" s="14">
        <v>27.288840724840902</v>
      </c>
      <c r="AC32" s="14">
        <v>27.288840724840902</v>
      </c>
      <c r="AD32" s="14">
        <v>36.385120966454537</v>
      </c>
      <c r="AE32" s="14">
        <v>63.673961691295439</v>
      </c>
      <c r="AF32" s="14">
        <v>168.28118446985215</v>
      </c>
      <c r="AG32" s="14">
        <v>168.94687182126322</v>
      </c>
      <c r="AH32" s="14">
        <v>124.28927462496232</v>
      </c>
      <c r="AI32" s="14">
        <v>118.69780575146663</v>
      </c>
      <c r="AJ32" s="14">
        <v>211.58263805349833</v>
      </c>
      <c r="AK32" s="14">
        <v>99.55017386893384</v>
      </c>
      <c r="AL32" s="14">
        <v>117.22935642846208</v>
      </c>
      <c r="AM32" s="14">
        <v>166.52600766236583</v>
      </c>
      <c r="AN32" s="14">
        <v>130.33130915908129</v>
      </c>
      <c r="AO32" s="14">
        <v>181.53149160564004</v>
      </c>
      <c r="AP32" s="14">
        <v>161.03926756079997</v>
      </c>
      <c r="AQ32" s="14">
        <v>193.15992933054008</v>
      </c>
      <c r="AR32" s="14">
        <v>245.16117660003863</v>
      </c>
      <c r="AS32" s="14">
        <v>227.29132105209004</v>
      </c>
      <c r="AT32" s="14">
        <v>182.13178385376023</v>
      </c>
      <c r="AU32" s="14">
        <v>190.69287786193343</v>
      </c>
      <c r="AV32" s="14">
        <v>174.82296773663998</v>
      </c>
      <c r="AW32" s="14">
        <v>177.03201767288814</v>
      </c>
      <c r="AX32" s="14">
        <v>109.77620623594511</v>
      </c>
      <c r="AY32" s="14">
        <v>132.00954704762998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</row>
    <row r="33" spans="2:63" ht="17.100000000000001" customHeight="1" thickBot="1">
      <c r="X33" s="674"/>
      <c r="Y33" s="673" t="s">
        <v>488</v>
      </c>
      <c r="Z33" s="276"/>
      <c r="AA33" s="276">
        <v>2.5318239528648654</v>
      </c>
      <c r="AB33" s="276">
        <v>2.5318239528648654</v>
      </c>
      <c r="AC33" s="276">
        <v>2.5318239528648654</v>
      </c>
      <c r="AD33" s="276">
        <v>3.3757652704864869</v>
      </c>
      <c r="AE33" s="276">
        <v>5.9075892233513523</v>
      </c>
      <c r="AF33" s="276">
        <v>15.612914376000004</v>
      </c>
      <c r="AG33" s="276">
        <v>6.4072592298000046</v>
      </c>
      <c r="AH33" s="276">
        <v>29.570075800200023</v>
      </c>
      <c r="AI33" s="276">
        <v>35.03686233600002</v>
      </c>
      <c r="AJ33" s="276">
        <v>52.086533020200001</v>
      </c>
      <c r="AK33" s="276">
        <v>65.82244221000002</v>
      </c>
      <c r="AL33" s="276">
        <v>57.183554059199999</v>
      </c>
      <c r="AM33" s="276">
        <v>50.15682540000001</v>
      </c>
      <c r="AN33" s="276">
        <v>148.16496240000004</v>
      </c>
      <c r="AO33" s="276">
        <v>165.18684780000009</v>
      </c>
      <c r="AP33" s="276">
        <v>70.593444000000119</v>
      </c>
      <c r="AQ33" s="276">
        <v>84.993814620000137</v>
      </c>
      <c r="AR33" s="276">
        <v>113.55627968357172</v>
      </c>
      <c r="AS33" s="276">
        <v>30.828332814906808</v>
      </c>
      <c r="AT33" s="276">
        <v>23.063613665508967</v>
      </c>
      <c r="AU33" s="276">
        <v>26.368593687000043</v>
      </c>
      <c r="AV33" s="276">
        <v>24.237001170000035</v>
      </c>
      <c r="AW33" s="276">
        <v>20.740231710000032</v>
      </c>
      <c r="AX33" s="276">
        <v>21.381159438000033</v>
      </c>
      <c r="AY33" s="276">
        <v>26.188911522000001</v>
      </c>
      <c r="AZ33" s="276">
        <v>0</v>
      </c>
      <c r="BA33" s="276">
        <v>0</v>
      </c>
      <c r="BB33" s="276">
        <v>0</v>
      </c>
      <c r="BC33" s="276">
        <v>0</v>
      </c>
      <c r="BD33" s="276">
        <v>0</v>
      </c>
      <c r="BE33" s="276">
        <v>0</v>
      </c>
    </row>
    <row r="34" spans="2:63" ht="17.100000000000001" customHeight="1" thickTop="1">
      <c r="B34" s="1" t="s">
        <v>52</v>
      </c>
      <c r="X34" s="505" t="s">
        <v>222</v>
      </c>
      <c r="Y34" s="506"/>
      <c r="Z34" s="205"/>
      <c r="AA34" s="205">
        <f>AA5+AA16+AA23+AA30</f>
        <v>35354.56784297659</v>
      </c>
      <c r="AB34" s="205">
        <f t="shared" ref="AB34:BE34" si="5">AB5+AB16+AB23+AB30</f>
        <v>39095.466154786918</v>
      </c>
      <c r="AC34" s="205">
        <f t="shared" si="5"/>
        <v>41053.230592364336</v>
      </c>
      <c r="AD34" s="205">
        <f t="shared" si="5"/>
        <v>44817.777576293789</v>
      </c>
      <c r="AE34" s="205">
        <f t="shared" si="5"/>
        <v>49592.053308729628</v>
      </c>
      <c r="AF34" s="205">
        <f t="shared" si="5"/>
        <v>59473.38264696455</v>
      </c>
      <c r="AG34" s="205">
        <f t="shared" si="5"/>
        <v>60072.503095534186</v>
      </c>
      <c r="AH34" s="205">
        <f t="shared" si="5"/>
        <v>59104.129163276011</v>
      </c>
      <c r="AI34" s="205">
        <f t="shared" si="5"/>
        <v>53707.111465016722</v>
      </c>
      <c r="AJ34" s="205">
        <f t="shared" si="5"/>
        <v>46945.32911208849</v>
      </c>
      <c r="AK34" s="205">
        <f t="shared" si="5"/>
        <v>41942.345115271382</v>
      </c>
      <c r="AL34" s="205">
        <f t="shared" si="5"/>
        <v>35601.876491854215</v>
      </c>
      <c r="AM34" s="205">
        <f t="shared" si="5"/>
        <v>31442.929177045862</v>
      </c>
      <c r="AN34" s="205">
        <f t="shared" si="5"/>
        <v>30787.974951584092</v>
      </c>
      <c r="AO34" s="205">
        <f t="shared" si="5"/>
        <v>27263.511939036965</v>
      </c>
      <c r="AP34" s="205">
        <f t="shared" si="5"/>
        <v>27707.968293348098</v>
      </c>
      <c r="AQ34" s="205">
        <f t="shared" si="5"/>
        <v>29948.068955830742</v>
      </c>
      <c r="AR34" s="205">
        <f t="shared" si="5"/>
        <v>30567.486929753082</v>
      </c>
      <c r="AS34" s="205">
        <f t="shared" si="5"/>
        <v>30378.554952721286</v>
      </c>
      <c r="AT34" s="205">
        <f t="shared" si="5"/>
        <v>28597.290261430204</v>
      </c>
      <c r="AU34" s="205">
        <f t="shared" si="5"/>
        <v>31347.84590660323</v>
      </c>
      <c r="AV34" s="205">
        <f t="shared" si="5"/>
        <v>33635.587471023042</v>
      </c>
      <c r="AW34" s="205">
        <f t="shared" si="5"/>
        <v>36274.830457120333</v>
      </c>
      <c r="AX34" s="205">
        <f>AX5+AX16+AX23+AX30</f>
        <v>38830.485498184091</v>
      </c>
      <c r="AY34" s="205">
        <f t="shared" si="5"/>
        <v>42041.500462982833</v>
      </c>
      <c r="AZ34" s="205">
        <f t="shared" si="5"/>
        <v>0</v>
      </c>
      <c r="BA34" s="205">
        <f t="shared" si="5"/>
        <v>0</v>
      </c>
      <c r="BB34" s="205">
        <f t="shared" si="5"/>
        <v>0</v>
      </c>
      <c r="BC34" s="205">
        <f t="shared" si="5"/>
        <v>0</v>
      </c>
      <c r="BD34" s="205">
        <f t="shared" si="5"/>
        <v>0</v>
      </c>
      <c r="BE34" s="205">
        <f t="shared" si="5"/>
        <v>0</v>
      </c>
      <c r="BI34" s="180"/>
      <c r="BJ34" s="180"/>
      <c r="BK34" s="180"/>
    </row>
    <row r="35" spans="2:63">
      <c r="AF35" s="195"/>
      <c r="BI35" s="181"/>
      <c r="BJ35" s="181"/>
      <c r="BK35" s="181"/>
    </row>
    <row r="36" spans="2:63">
      <c r="X36" s="1" t="s">
        <v>128</v>
      </c>
    </row>
    <row r="37" spans="2:63">
      <c r="X37" s="210"/>
      <c r="Y37" s="211"/>
      <c r="Z37" s="500"/>
      <c r="AA37" s="212">
        <v>1990</v>
      </c>
      <c r="AB37" s="212">
        <f t="shared" ref="AB37:AP37" si="6">AA37+1</f>
        <v>1991</v>
      </c>
      <c r="AC37" s="212">
        <f t="shared" si="6"/>
        <v>1992</v>
      </c>
      <c r="AD37" s="212">
        <f t="shared" si="6"/>
        <v>1993</v>
      </c>
      <c r="AE37" s="212">
        <f t="shared" si="6"/>
        <v>1994</v>
      </c>
      <c r="AF37" s="212">
        <v>1995</v>
      </c>
      <c r="AG37" s="212">
        <f t="shared" si="6"/>
        <v>1996</v>
      </c>
      <c r="AH37" s="212">
        <f t="shared" si="6"/>
        <v>1997</v>
      </c>
      <c r="AI37" s="212">
        <f t="shared" si="6"/>
        <v>1998</v>
      </c>
      <c r="AJ37" s="212">
        <f t="shared" si="6"/>
        <v>1999</v>
      </c>
      <c r="AK37" s="212">
        <f t="shared" si="6"/>
        <v>2000</v>
      </c>
      <c r="AL37" s="212">
        <f t="shared" si="6"/>
        <v>2001</v>
      </c>
      <c r="AM37" s="212">
        <f t="shared" si="6"/>
        <v>2002</v>
      </c>
      <c r="AN37" s="212">
        <f t="shared" si="6"/>
        <v>2003</v>
      </c>
      <c r="AO37" s="212">
        <f t="shared" si="6"/>
        <v>2004</v>
      </c>
      <c r="AP37" s="212">
        <f t="shared" si="6"/>
        <v>2005</v>
      </c>
      <c r="AQ37" s="212">
        <f t="shared" ref="AQ37:AY37" si="7">AP37+1</f>
        <v>2006</v>
      </c>
      <c r="AR37" s="212">
        <f t="shared" si="7"/>
        <v>2007</v>
      </c>
      <c r="AS37" s="212">
        <f t="shared" si="7"/>
        <v>2008</v>
      </c>
      <c r="AT37" s="212">
        <f t="shared" si="7"/>
        <v>2009</v>
      </c>
      <c r="AU37" s="212">
        <f t="shared" si="7"/>
        <v>2010</v>
      </c>
      <c r="AV37" s="212">
        <f t="shared" si="7"/>
        <v>2011</v>
      </c>
      <c r="AW37" s="212">
        <f t="shared" si="7"/>
        <v>2012</v>
      </c>
      <c r="AX37" s="212">
        <f t="shared" si="7"/>
        <v>2013</v>
      </c>
      <c r="AY37" s="212">
        <f t="shared" si="7"/>
        <v>2014</v>
      </c>
    </row>
    <row r="38" spans="2:63" ht="17.100000000000001" customHeight="1">
      <c r="X38" s="197" t="s">
        <v>49</v>
      </c>
      <c r="Y38" s="501"/>
      <c r="Z38" s="206"/>
      <c r="AA38" s="206">
        <f t="shared" ref="AA38:AX38" si="8">AA5/AA$5</f>
        <v>1</v>
      </c>
      <c r="AB38" s="206">
        <f t="shared" si="8"/>
        <v>1</v>
      </c>
      <c r="AC38" s="206">
        <f t="shared" si="8"/>
        <v>1</v>
      </c>
      <c r="AD38" s="206">
        <f t="shared" si="8"/>
        <v>1</v>
      </c>
      <c r="AE38" s="206">
        <f t="shared" si="8"/>
        <v>1</v>
      </c>
      <c r="AF38" s="206">
        <f t="shared" si="8"/>
        <v>1</v>
      </c>
      <c r="AG38" s="206">
        <f t="shared" si="8"/>
        <v>1</v>
      </c>
      <c r="AH38" s="206">
        <f t="shared" si="8"/>
        <v>1</v>
      </c>
      <c r="AI38" s="206">
        <f t="shared" si="8"/>
        <v>1</v>
      </c>
      <c r="AJ38" s="206">
        <f t="shared" si="8"/>
        <v>1</v>
      </c>
      <c r="AK38" s="206">
        <f t="shared" si="8"/>
        <v>1</v>
      </c>
      <c r="AL38" s="206">
        <f t="shared" si="8"/>
        <v>1</v>
      </c>
      <c r="AM38" s="206">
        <f t="shared" si="8"/>
        <v>1</v>
      </c>
      <c r="AN38" s="206">
        <f t="shared" si="8"/>
        <v>1</v>
      </c>
      <c r="AO38" s="206">
        <f t="shared" si="8"/>
        <v>1</v>
      </c>
      <c r="AP38" s="206">
        <f t="shared" si="8"/>
        <v>1</v>
      </c>
      <c r="AQ38" s="206">
        <f t="shared" si="8"/>
        <v>1</v>
      </c>
      <c r="AR38" s="206">
        <f t="shared" si="8"/>
        <v>1</v>
      </c>
      <c r="AS38" s="206">
        <f t="shared" si="8"/>
        <v>1</v>
      </c>
      <c r="AT38" s="206">
        <f t="shared" si="8"/>
        <v>1</v>
      </c>
      <c r="AU38" s="206">
        <f t="shared" si="8"/>
        <v>1</v>
      </c>
      <c r="AV38" s="206">
        <f t="shared" si="8"/>
        <v>1</v>
      </c>
      <c r="AW38" s="206">
        <f t="shared" si="8"/>
        <v>1</v>
      </c>
      <c r="AX38" s="206">
        <f t="shared" si="8"/>
        <v>1</v>
      </c>
      <c r="AY38" s="206">
        <f t="shared" ref="AY38:AY48" si="9">AY5/AY$5</f>
        <v>1</v>
      </c>
      <c r="AZ38" s="31"/>
      <c r="BA38" s="31"/>
      <c r="BB38" s="31"/>
      <c r="BC38" s="31"/>
      <c r="BD38" s="31"/>
      <c r="BE38" s="31"/>
      <c r="BI38" s="180"/>
    </row>
    <row r="39" spans="2:63" ht="17.100000000000001" customHeight="1">
      <c r="X39" s="199"/>
      <c r="Y39" s="17" t="s">
        <v>275</v>
      </c>
      <c r="Z39" s="589"/>
      <c r="AA39" s="828">
        <f t="shared" ref="AA39:AX39" si="10">AA6/AA$5</f>
        <v>0.99977499473927811</v>
      </c>
      <c r="AB39" s="828">
        <f t="shared" si="10"/>
        <v>1</v>
      </c>
      <c r="AC39" s="828">
        <f t="shared" si="10"/>
        <v>0.98946838193096909</v>
      </c>
      <c r="AD39" s="828">
        <f t="shared" si="10"/>
        <v>0.92628241416568347</v>
      </c>
      <c r="AE39" s="828">
        <f t="shared" si="10"/>
        <v>0.87483126491132024</v>
      </c>
      <c r="AF39" s="828">
        <f t="shared" si="10"/>
        <v>0.85114398883425169</v>
      </c>
      <c r="AG39" s="828">
        <f t="shared" si="10"/>
        <v>0.80203711485684726</v>
      </c>
      <c r="AH39" s="828">
        <f t="shared" si="10"/>
        <v>0.76069731256494533</v>
      </c>
      <c r="AI39" s="828">
        <f t="shared" si="10"/>
        <v>0.73433108185945561</v>
      </c>
      <c r="AJ39" s="828">
        <f t="shared" si="10"/>
        <v>0.73185969937433371</v>
      </c>
      <c r="AK39" s="828">
        <f t="shared" si="10"/>
        <v>0.68650855855008108</v>
      </c>
      <c r="AL39" s="828">
        <f t="shared" si="10"/>
        <v>0.60683355603166611</v>
      </c>
      <c r="AM39" s="828">
        <f t="shared" si="10"/>
        <v>0.47491157020537555</v>
      </c>
      <c r="AN39" s="828">
        <f t="shared" si="10"/>
        <v>0.39151551894165448</v>
      </c>
      <c r="AO39" s="828">
        <f t="shared" si="10"/>
        <v>0.10366473027145659</v>
      </c>
      <c r="AP39" s="828">
        <f t="shared" si="10"/>
        <v>4.5852920986239033E-2</v>
      </c>
      <c r="AQ39" s="828">
        <f t="shared" si="10"/>
        <v>5.6814277335727109E-2</v>
      </c>
      <c r="AR39" s="828">
        <f t="shared" si="10"/>
        <v>1.6476858502086689E-2</v>
      </c>
      <c r="AS39" s="828">
        <f t="shared" si="10"/>
        <v>3.0774461191754705E-2</v>
      </c>
      <c r="AT39" s="828">
        <f t="shared" si="10"/>
        <v>2.4033881323574477E-3</v>
      </c>
      <c r="AU39" s="828">
        <f t="shared" si="10"/>
        <v>2.2862077099283546E-3</v>
      </c>
      <c r="AV39" s="828">
        <f t="shared" si="10"/>
        <v>6.2444387183069241E-4</v>
      </c>
      <c r="AW39" s="827">
        <f t="shared" si="10"/>
        <v>6.0514399754785589E-4</v>
      </c>
      <c r="AX39" s="827">
        <f t="shared" si="10"/>
        <v>5.0736021710190817E-4</v>
      </c>
      <c r="AY39" s="827">
        <f t="shared" si="9"/>
        <v>6.6173082071647126E-4</v>
      </c>
      <c r="AZ39" s="31"/>
      <c r="BA39" s="31"/>
      <c r="BB39" s="31"/>
      <c r="BC39" s="31"/>
      <c r="BD39" s="31"/>
      <c r="BE39" s="31"/>
      <c r="BI39" s="180"/>
    </row>
    <row r="40" spans="2:63" ht="17.100000000000001" customHeight="1">
      <c r="X40" s="199"/>
      <c r="Y40" s="196" t="s">
        <v>51</v>
      </c>
      <c r="Z40" s="207"/>
      <c r="AA40" s="828">
        <f t="shared" ref="AA40:AX40" si="11">AA7/AA$5</f>
        <v>9.4826562964833757E-5</v>
      </c>
      <c r="AB40" s="828" t="e">
        <f t="shared" si="11"/>
        <v>#VALUE!</v>
      </c>
      <c r="AC40" s="828">
        <f t="shared" si="11"/>
        <v>2.5509998317893631E-3</v>
      </c>
      <c r="AD40" s="828">
        <f t="shared" si="11"/>
        <v>1.6250462447916822E-2</v>
      </c>
      <c r="AE40" s="828">
        <f t="shared" si="11"/>
        <v>2.404154431649258E-2</v>
      </c>
      <c r="AF40" s="828">
        <f t="shared" si="11"/>
        <v>2.2170924172136779E-2</v>
      </c>
      <c r="AG40" s="828">
        <f t="shared" si="11"/>
        <v>2.1652134437070782E-2</v>
      </c>
      <c r="AH40" s="828">
        <f t="shared" si="11"/>
        <v>1.7538808560372012E-2</v>
      </c>
      <c r="AI40" s="828">
        <f t="shared" si="11"/>
        <v>1.2976088042960562E-2</v>
      </c>
      <c r="AJ40" s="828">
        <f t="shared" si="11"/>
        <v>7.741375286298046E-3</v>
      </c>
      <c r="AK40" s="828">
        <f t="shared" si="11"/>
        <v>1.2962556135285618E-2</v>
      </c>
      <c r="AL40" s="828">
        <f t="shared" si="11"/>
        <v>2.2417947831048477E-2</v>
      </c>
      <c r="AM40" s="828">
        <f t="shared" si="11"/>
        <v>2.528127370792365E-2</v>
      </c>
      <c r="AN40" s="828">
        <f t="shared" si="11"/>
        <v>3.206361276954129E-2</v>
      </c>
      <c r="AO40" s="828">
        <f t="shared" si="11"/>
        <v>4.5483940778863884E-2</v>
      </c>
      <c r="AP40" s="828">
        <f t="shared" si="11"/>
        <v>3.5157241658021199E-2</v>
      </c>
      <c r="AQ40" s="828">
        <f t="shared" si="11"/>
        <v>2.5060577085814172E-2</v>
      </c>
      <c r="AR40" s="828">
        <f t="shared" si="11"/>
        <v>2.1351866907148388E-2</v>
      </c>
      <c r="AS40" s="828">
        <f t="shared" si="11"/>
        <v>1.5892200793430587E-2</v>
      </c>
      <c r="AT40" s="828">
        <f t="shared" si="11"/>
        <v>1.1164810624270985E-2</v>
      </c>
      <c r="AU40" s="828">
        <f t="shared" si="11"/>
        <v>5.4950409850398792E-3</v>
      </c>
      <c r="AV40" s="828">
        <f t="shared" si="11"/>
        <v>5.8052207122084197E-3</v>
      </c>
      <c r="AW40" s="827">
        <f t="shared" si="11"/>
        <v>4.1050363462324987E-3</v>
      </c>
      <c r="AX40" s="827">
        <f t="shared" si="11"/>
        <v>4.0874865149069795E-3</v>
      </c>
      <c r="AY40" s="827">
        <f t="shared" si="9"/>
        <v>2.8103096042862291E-3</v>
      </c>
      <c r="AZ40" s="31"/>
      <c r="BA40" s="31"/>
      <c r="BB40" s="31"/>
      <c r="BC40" s="31"/>
      <c r="BD40" s="31"/>
      <c r="BE40" s="31"/>
      <c r="BG40" s="180"/>
    </row>
    <row r="41" spans="2:63" ht="17.100000000000001" customHeight="1">
      <c r="X41" s="199"/>
      <c r="Y41" s="17" t="s">
        <v>219</v>
      </c>
      <c r="Z41" s="207"/>
      <c r="AA41" s="828" t="e">
        <f t="shared" ref="AA41:AX41" si="12">AA8/AA$5</f>
        <v>#VALUE!</v>
      </c>
      <c r="AB41" s="828" t="e">
        <f t="shared" si="12"/>
        <v>#VALUE!</v>
      </c>
      <c r="AC41" s="828" t="e">
        <f t="shared" si="12"/>
        <v>#VALUE!</v>
      </c>
      <c r="AD41" s="828" t="e">
        <f t="shared" si="12"/>
        <v>#VALUE!</v>
      </c>
      <c r="AE41" s="828" t="e">
        <f t="shared" si="12"/>
        <v>#VALUE!</v>
      </c>
      <c r="AF41" s="828" t="e">
        <f t="shared" si="12"/>
        <v>#VALUE!</v>
      </c>
      <c r="AG41" s="828" t="e">
        <f t="shared" si="12"/>
        <v>#VALUE!</v>
      </c>
      <c r="AH41" s="828" t="e">
        <f t="shared" si="12"/>
        <v>#VALUE!</v>
      </c>
      <c r="AI41" s="828" t="e">
        <f t="shared" si="12"/>
        <v>#VALUE!</v>
      </c>
      <c r="AJ41" s="828" t="e">
        <f t="shared" si="12"/>
        <v>#VALUE!</v>
      </c>
      <c r="AK41" s="828" t="e">
        <f t="shared" si="12"/>
        <v>#VALUE!</v>
      </c>
      <c r="AL41" s="828" t="e">
        <f t="shared" si="12"/>
        <v>#VALUE!</v>
      </c>
      <c r="AM41" s="828" t="e">
        <f t="shared" si="12"/>
        <v>#VALUE!</v>
      </c>
      <c r="AN41" s="828" t="e">
        <f t="shared" si="12"/>
        <v>#VALUE!</v>
      </c>
      <c r="AO41" s="828" t="e">
        <f t="shared" si="12"/>
        <v>#VALUE!</v>
      </c>
      <c r="AP41" s="828" t="e">
        <f t="shared" si="12"/>
        <v>#VALUE!</v>
      </c>
      <c r="AQ41" s="828" t="e">
        <f t="shared" si="12"/>
        <v>#VALUE!</v>
      </c>
      <c r="AR41" s="828" t="e">
        <f t="shared" si="12"/>
        <v>#VALUE!</v>
      </c>
      <c r="AS41" s="828" t="e">
        <f t="shared" si="12"/>
        <v>#VALUE!</v>
      </c>
      <c r="AT41" s="828" t="e">
        <f t="shared" si="12"/>
        <v>#VALUE!</v>
      </c>
      <c r="AU41" s="828" t="e">
        <f t="shared" si="12"/>
        <v>#VALUE!</v>
      </c>
      <c r="AV41" s="828">
        <f t="shared" si="12"/>
        <v>3.8394859686887167E-5</v>
      </c>
      <c r="AW41" s="829">
        <f t="shared" si="12"/>
        <v>4.3852495768248333E-5</v>
      </c>
      <c r="AX41" s="829">
        <f t="shared" si="12"/>
        <v>4.0108882027650844E-5</v>
      </c>
      <c r="AY41" s="829">
        <f t="shared" si="9"/>
        <v>3.5964846548230512E-5</v>
      </c>
      <c r="AZ41" s="31"/>
      <c r="BA41" s="31"/>
      <c r="BB41" s="31"/>
      <c r="BC41" s="31"/>
      <c r="BD41" s="31"/>
      <c r="BE41" s="31"/>
      <c r="BG41" s="180"/>
    </row>
    <row r="42" spans="2:63" ht="17.100000000000001" customHeight="1">
      <c r="X42" s="199"/>
      <c r="Y42" s="502" t="s">
        <v>213</v>
      </c>
      <c r="Z42" s="207"/>
      <c r="AA42" s="828">
        <f t="shared" ref="AA42:AX42" si="13">AA9/AA$5</f>
        <v>4.5906225852604811E-5</v>
      </c>
      <c r="AB42" s="828" t="e">
        <f t="shared" si="13"/>
        <v>#VALUE!</v>
      </c>
      <c r="AC42" s="828">
        <f t="shared" si="13"/>
        <v>1.2349574925699688E-3</v>
      </c>
      <c r="AD42" s="828">
        <f t="shared" si="13"/>
        <v>7.866966554719421E-3</v>
      </c>
      <c r="AE42" s="828">
        <f t="shared" si="13"/>
        <v>1.1638685709273303E-2</v>
      </c>
      <c r="AF42" s="828">
        <f t="shared" si="13"/>
        <v>1.0733104950608925E-2</v>
      </c>
      <c r="AG42" s="828">
        <f t="shared" si="13"/>
        <v>1.0736906187937011E-2</v>
      </c>
      <c r="AH42" s="828">
        <f t="shared" si="13"/>
        <v>1.2049854606725066E-2</v>
      </c>
      <c r="AI42" s="828">
        <f t="shared" si="13"/>
        <v>1.1458428134007739E-2</v>
      </c>
      <c r="AJ42" s="828">
        <f t="shared" si="13"/>
        <v>1.1216250446852042E-2</v>
      </c>
      <c r="AK42" s="828">
        <f t="shared" si="13"/>
        <v>1.2371620442120417E-2</v>
      </c>
      <c r="AL42" s="828">
        <f t="shared" si="13"/>
        <v>1.129981099394382E-2</v>
      </c>
      <c r="AM42" s="828">
        <f t="shared" si="13"/>
        <v>1.314892124255798E-2</v>
      </c>
      <c r="AN42" s="828">
        <f t="shared" si="13"/>
        <v>1.2713613683069426E-2</v>
      </c>
      <c r="AO42" s="828">
        <f t="shared" si="13"/>
        <v>1.8740380758471367E-2</v>
      </c>
      <c r="AP42" s="828">
        <f t="shared" si="13"/>
        <v>1.7523109012767268E-2</v>
      </c>
      <c r="AQ42" s="828">
        <f t="shared" si="13"/>
        <v>1.6594247868465955E-2</v>
      </c>
      <c r="AR42" s="828">
        <f t="shared" si="13"/>
        <v>1.5728544892403114E-2</v>
      </c>
      <c r="AS42" s="828">
        <f t="shared" si="13"/>
        <v>1.2144624985388439E-2</v>
      </c>
      <c r="AT42" s="828">
        <f t="shared" si="13"/>
        <v>7.1552410362854301E-3</v>
      </c>
      <c r="AU42" s="828">
        <f t="shared" si="13"/>
        <v>7.0769075644124381E-3</v>
      </c>
      <c r="AV42" s="828">
        <f t="shared" si="13"/>
        <v>5.453972764458124E-3</v>
      </c>
      <c r="AW42" s="827">
        <f t="shared" si="13"/>
        <v>4.144263604785689E-3</v>
      </c>
      <c r="AX42" s="827">
        <f t="shared" si="13"/>
        <v>3.4044481149506033E-3</v>
      </c>
      <c r="AY42" s="827">
        <f t="shared" si="9"/>
        <v>3.1547897917035463E-3</v>
      </c>
      <c r="AZ42" s="31"/>
      <c r="BA42" s="31"/>
      <c r="BB42" s="31"/>
      <c r="BC42" s="31"/>
      <c r="BD42" s="31"/>
      <c r="BE42" s="31"/>
    </row>
    <row r="43" spans="2:63" ht="17.100000000000001" customHeight="1">
      <c r="X43" s="199"/>
      <c r="Y43" s="644" t="s">
        <v>488</v>
      </c>
      <c r="Z43" s="207"/>
      <c r="AA43" s="339">
        <f t="shared" ref="AA43:AX43" si="14">AA10/AA$5</f>
        <v>4.5191187359603299E-8</v>
      </c>
      <c r="AB43" s="339" t="e">
        <f t="shared" si="14"/>
        <v>#VALUE!</v>
      </c>
      <c r="AC43" s="339">
        <f t="shared" si="14"/>
        <v>1.2157217107558982E-6</v>
      </c>
      <c r="AD43" s="339">
        <f t="shared" si="14"/>
        <v>7.7444301491381603E-6</v>
      </c>
      <c r="AE43" s="339">
        <f t="shared" si="14"/>
        <v>1.1457400749869374E-5</v>
      </c>
      <c r="AF43" s="339">
        <f t="shared" si="14"/>
        <v>1.0565925378632088E-5</v>
      </c>
      <c r="AG43" s="339">
        <f t="shared" si="14"/>
        <v>1.0721906516690934E-5</v>
      </c>
      <c r="AH43" s="339">
        <f t="shared" si="14"/>
        <v>3.4340396196204133E-5</v>
      </c>
      <c r="AI43" s="339">
        <f t="shared" si="14"/>
        <v>3.3437622437131735E-5</v>
      </c>
      <c r="AJ43" s="339">
        <f t="shared" si="14"/>
        <v>1.5381808088260889E-4</v>
      </c>
      <c r="AK43" s="339">
        <f t="shared" si="14"/>
        <v>8.0438078275396274E-5</v>
      </c>
      <c r="AL43" s="339">
        <f t="shared" si="14"/>
        <v>5.9611130898900106E-5</v>
      </c>
      <c r="AM43" s="339">
        <f t="shared" si="14"/>
        <v>1.1738720169249923E-4</v>
      </c>
      <c r="AN43" s="339">
        <f t="shared" si="14"/>
        <v>1.0188924624599832E-4</v>
      </c>
      <c r="AO43" s="339">
        <f t="shared" si="14"/>
        <v>2.4519210961309478E-4</v>
      </c>
      <c r="AP43" s="339">
        <f t="shared" si="14"/>
        <v>2.3300578643893594E-4</v>
      </c>
      <c r="AQ43" s="339">
        <f t="shared" si="14"/>
        <v>1.9343607090100142E-4</v>
      </c>
      <c r="AR43" s="339">
        <f t="shared" si="14"/>
        <v>1.8326991792129538E-4</v>
      </c>
      <c r="AS43" s="339">
        <f t="shared" si="14"/>
        <v>1.4694271019812948E-4</v>
      </c>
      <c r="AT43" s="339">
        <f t="shared" si="14"/>
        <v>1.0976802045888925E-4</v>
      </c>
      <c r="AU43" s="339">
        <f t="shared" si="14"/>
        <v>1.2962797715293766E-4</v>
      </c>
      <c r="AV43" s="339">
        <f t="shared" si="14"/>
        <v>1.2568249929485999E-4</v>
      </c>
      <c r="AW43" s="339">
        <f t="shared" si="14"/>
        <v>8.1388539378200091E-5</v>
      </c>
      <c r="AX43" s="339">
        <f t="shared" si="14"/>
        <v>7.3792130426921122E-5</v>
      </c>
      <c r="AY43" s="339">
        <f t="shared" si="9"/>
        <v>6.3146242581337391E-5</v>
      </c>
      <c r="AZ43" s="31"/>
      <c r="BA43" s="31"/>
      <c r="BB43" s="31"/>
      <c r="BC43" s="31"/>
      <c r="BD43" s="31"/>
      <c r="BE43" s="31"/>
      <c r="BG43" s="180"/>
    </row>
    <row r="44" spans="2:63" ht="17.100000000000001" customHeight="1">
      <c r="X44" s="199"/>
      <c r="Y44" s="926" t="s">
        <v>320</v>
      </c>
      <c r="Z44" s="483"/>
      <c r="AA44" s="828" t="e">
        <f t="shared" ref="AA44:AX44" si="15">AA11/AA$5</f>
        <v>#VALUE!</v>
      </c>
      <c r="AB44" s="828" t="e">
        <f t="shared" si="15"/>
        <v>#VALUE!</v>
      </c>
      <c r="AC44" s="828">
        <f t="shared" si="15"/>
        <v>2.3679257894702492E-4</v>
      </c>
      <c r="AD44" s="828">
        <f t="shared" si="15"/>
        <v>3.9800444778069436E-3</v>
      </c>
      <c r="AE44" s="828">
        <f t="shared" si="15"/>
        <v>1.7682091597779202E-2</v>
      </c>
      <c r="AF44" s="828">
        <f t="shared" si="15"/>
        <v>3.6696341187770543E-2</v>
      </c>
      <c r="AG44" s="828">
        <f t="shared" si="15"/>
        <v>5.4013509173090252E-2</v>
      </c>
      <c r="AH44" s="828">
        <f t="shared" si="15"/>
        <v>7.1319629589238528E-2</v>
      </c>
      <c r="AI44" s="828">
        <f t="shared" si="15"/>
        <v>8.9565071731248364E-2</v>
      </c>
      <c r="AJ44" s="828">
        <f t="shared" si="15"/>
        <v>0.10335115582274658</v>
      </c>
      <c r="AK44" s="828">
        <f t="shared" si="15"/>
        <v>0.13026627425574197</v>
      </c>
      <c r="AL44" s="828">
        <f t="shared" si="15"/>
        <v>0.1843521259147872</v>
      </c>
      <c r="AM44" s="828">
        <f t="shared" si="15"/>
        <v>0.27441059667499623</v>
      </c>
      <c r="AN44" s="828">
        <f t="shared" si="15"/>
        <v>0.3434731839071421</v>
      </c>
      <c r="AO44" s="828">
        <f t="shared" si="15"/>
        <v>0.57008094041239299</v>
      </c>
      <c r="AP44" s="828">
        <f t="shared" si="15"/>
        <v>0.6944107664945306</v>
      </c>
      <c r="AQ44" s="828">
        <f t="shared" si="15"/>
        <v>0.7420234652396076</v>
      </c>
      <c r="AR44" s="828">
        <f t="shared" si="15"/>
        <v>0.8061333243299712</v>
      </c>
      <c r="AS44" s="828">
        <f t="shared" si="15"/>
        <v>0.81335504106995837</v>
      </c>
      <c r="AT44" s="828">
        <f t="shared" si="15"/>
        <v>0.85963204645309588</v>
      </c>
      <c r="AU44" s="828">
        <f t="shared" si="15"/>
        <v>0.87888972888954597</v>
      </c>
      <c r="AV44" s="828">
        <f t="shared" si="15"/>
        <v>0.88754363560645977</v>
      </c>
      <c r="AW44" s="828">
        <f t="shared" si="15"/>
        <v>0.89794948372694072</v>
      </c>
      <c r="AX44" s="828">
        <f t="shared" si="15"/>
        <v>0.90382844357877856</v>
      </c>
      <c r="AY44" s="828">
        <f t="shared" si="9"/>
        <v>0.90976321347807076</v>
      </c>
      <c r="AZ44" s="142"/>
      <c r="BA44" s="142"/>
      <c r="BB44" s="142"/>
      <c r="BC44" s="142"/>
      <c r="BD44" s="142"/>
      <c r="BE44" s="142"/>
      <c r="BG44" s="180"/>
    </row>
    <row r="45" spans="2:63" ht="17.100000000000001" customHeight="1">
      <c r="X45" s="199"/>
      <c r="Y45" s="669" t="s">
        <v>322</v>
      </c>
      <c r="Z45" s="208"/>
      <c r="AA45" s="828">
        <f t="shared" ref="AA45:AX45" si="16">AA12/AA$5</f>
        <v>8.42272807171201E-5</v>
      </c>
      <c r="AB45" s="828" t="e">
        <f t="shared" si="16"/>
        <v>#VALUE!</v>
      </c>
      <c r="AC45" s="828">
        <f t="shared" si="16"/>
        <v>2.2658606641804634E-3</v>
      </c>
      <c r="AD45" s="828">
        <f t="shared" si="16"/>
        <v>1.4434059609344907E-2</v>
      </c>
      <c r="AE45" s="828">
        <f t="shared" si="16"/>
        <v>2.1354289754962997E-2</v>
      </c>
      <c r="AF45" s="828">
        <f t="shared" si="16"/>
        <v>1.969275902889223E-2</v>
      </c>
      <c r="AG45" s="828">
        <f t="shared" si="16"/>
        <v>1.8378099704812152E-2</v>
      </c>
      <c r="AH45" s="828">
        <f t="shared" si="16"/>
        <v>1.9155995878998446E-2</v>
      </c>
      <c r="AI45" s="828">
        <f t="shared" si="16"/>
        <v>1.8972802954136177E-2</v>
      </c>
      <c r="AJ45" s="828">
        <f t="shared" si="16"/>
        <v>1.866131432620189E-2</v>
      </c>
      <c r="AK45" s="828">
        <f t="shared" si="16"/>
        <v>2.1194813982451863E-2</v>
      </c>
      <c r="AL45" s="828">
        <f t="shared" si="16"/>
        <v>2.3197235680741429E-2</v>
      </c>
      <c r="AM45" s="828">
        <f t="shared" si="16"/>
        <v>3.0245165366229069E-2</v>
      </c>
      <c r="AN45" s="828">
        <f t="shared" si="16"/>
        <v>4.4967406843357621E-2</v>
      </c>
      <c r="AO45" s="828">
        <f t="shared" si="16"/>
        <v>7.2539924244604329E-2</v>
      </c>
      <c r="AP45" s="828">
        <f t="shared" si="16"/>
        <v>7.334553044018341E-2</v>
      </c>
      <c r="AQ45" s="828">
        <f t="shared" si="16"/>
        <v>8.1663624032990517E-2</v>
      </c>
      <c r="AR45" s="828">
        <f t="shared" si="16"/>
        <v>8.5540748413597475E-2</v>
      </c>
      <c r="AS45" s="828">
        <f t="shared" si="16"/>
        <v>7.8277109886918286E-2</v>
      </c>
      <c r="AT45" s="828">
        <f t="shared" si="16"/>
        <v>7.6809361272506219E-2</v>
      </c>
      <c r="AU45" s="828">
        <f t="shared" si="16"/>
        <v>7.5042865122287333E-2</v>
      </c>
      <c r="AV45" s="828">
        <f t="shared" si="16"/>
        <v>7.3775301030746171E-2</v>
      </c>
      <c r="AW45" s="828">
        <f t="shared" si="16"/>
        <v>7.0900994616963878E-2</v>
      </c>
      <c r="AX45" s="828">
        <f t="shared" si="16"/>
        <v>6.9475472977492791E-2</v>
      </c>
      <c r="AY45" s="828">
        <f t="shared" si="9"/>
        <v>6.6311511567093057E-2</v>
      </c>
      <c r="AZ45" s="142"/>
      <c r="BA45" s="142"/>
      <c r="BB45" s="142"/>
      <c r="BC45" s="142"/>
      <c r="BD45" s="142"/>
      <c r="BE45" s="142"/>
      <c r="BG45" s="180"/>
    </row>
    <row r="46" spans="2:63" ht="17.100000000000001" customHeight="1">
      <c r="X46" s="199"/>
      <c r="Y46" s="502" t="s">
        <v>211</v>
      </c>
      <c r="Z46" s="207"/>
      <c r="AA46" s="828" t="e">
        <f t="shared" ref="AA46:AX46" si="17">AA13/AA$5</f>
        <v>#VALUE!</v>
      </c>
      <c r="AB46" s="828" t="e">
        <f t="shared" si="17"/>
        <v>#VALUE!</v>
      </c>
      <c r="AC46" s="828" t="e">
        <f t="shared" si="17"/>
        <v>#VALUE!</v>
      </c>
      <c r="AD46" s="828" t="e">
        <f t="shared" si="17"/>
        <v>#VALUE!</v>
      </c>
      <c r="AE46" s="828" t="e">
        <f t="shared" si="17"/>
        <v>#VALUE!</v>
      </c>
      <c r="AF46" s="828" t="e">
        <f t="shared" si="17"/>
        <v>#VALUE!</v>
      </c>
      <c r="AG46" s="828">
        <f t="shared" si="17"/>
        <v>9.9698944848717146E-6</v>
      </c>
      <c r="AH46" s="828">
        <f t="shared" si="17"/>
        <v>2.7279912017805262E-5</v>
      </c>
      <c r="AI46" s="828">
        <f t="shared" si="17"/>
        <v>7.6324122611698379E-5</v>
      </c>
      <c r="AJ46" s="828">
        <f t="shared" si="17"/>
        <v>1.5465927154260592E-4</v>
      </c>
      <c r="AK46" s="828">
        <f t="shared" si="17"/>
        <v>2.0254956251287957E-4</v>
      </c>
      <c r="AL46" s="828">
        <f t="shared" si="17"/>
        <v>2.7518073729942413E-4</v>
      </c>
      <c r="AM46" s="828">
        <f t="shared" si="17"/>
        <v>3.6864581765280665E-4</v>
      </c>
      <c r="AN46" s="828">
        <f t="shared" si="17"/>
        <v>4.0305723262512252E-4</v>
      </c>
      <c r="AO46" s="828">
        <f t="shared" si="17"/>
        <v>5.6363064111322801E-4</v>
      </c>
      <c r="AP46" s="828">
        <f t="shared" si="17"/>
        <v>5.7417416467871088E-4</v>
      </c>
      <c r="AQ46" s="828">
        <f t="shared" si="17"/>
        <v>5.1007189049425122E-4</v>
      </c>
      <c r="AR46" s="828">
        <f t="shared" si="17"/>
        <v>4.6186270508019768E-4</v>
      </c>
      <c r="AS46" s="828">
        <f t="shared" si="17"/>
        <v>4.0690499191330391E-4</v>
      </c>
      <c r="AT46" s="828">
        <f t="shared" si="17"/>
        <v>3.8609001006694772E-4</v>
      </c>
      <c r="AU46" s="828">
        <f t="shared" si="17"/>
        <v>3.5586847026599923E-4</v>
      </c>
      <c r="AV46" s="828">
        <f t="shared" si="17"/>
        <v>3.2279533751325233E-4</v>
      </c>
      <c r="AW46" s="339">
        <f t="shared" si="17"/>
        <v>2.9395750743288788E-4</v>
      </c>
      <c r="AX46" s="339">
        <f t="shared" si="17"/>
        <v>2.7434263093218048E-4</v>
      </c>
      <c r="AY46" s="339">
        <f t="shared" si="9"/>
        <v>2.5310935717047625E-4</v>
      </c>
      <c r="AZ46" s="142"/>
      <c r="BA46" s="142"/>
      <c r="BB46" s="142"/>
      <c r="BC46" s="142"/>
      <c r="BD46" s="142"/>
      <c r="BE46" s="142"/>
      <c r="BG46" s="180"/>
      <c r="BH46" s="180"/>
    </row>
    <row r="47" spans="2:63" ht="17.100000000000001" customHeight="1">
      <c r="X47" s="199"/>
      <c r="Y47" s="502" t="s">
        <v>212</v>
      </c>
      <c r="Z47" s="207"/>
      <c r="AA47" s="828" t="e">
        <f t="shared" ref="AA47:AX47" si="18">AA14/AA$5</f>
        <v>#VALUE!</v>
      </c>
      <c r="AB47" s="828" t="e">
        <f t="shared" si="18"/>
        <v>#VALUE!</v>
      </c>
      <c r="AC47" s="828">
        <f t="shared" si="18"/>
        <v>4.241791779833361E-3</v>
      </c>
      <c r="AD47" s="828">
        <f t="shared" si="18"/>
        <v>3.1178308314379417E-2</v>
      </c>
      <c r="AE47" s="828">
        <f t="shared" si="18"/>
        <v>5.0440666309421955E-2</v>
      </c>
      <c r="AF47" s="828">
        <f t="shared" si="18"/>
        <v>5.9552315900961272E-2</v>
      </c>
      <c r="AG47" s="828">
        <f t="shared" si="18"/>
        <v>9.3161543839240871E-2</v>
      </c>
      <c r="AH47" s="828">
        <f t="shared" si="18"/>
        <v>0.11917677849150667</v>
      </c>
      <c r="AI47" s="828">
        <f t="shared" si="18"/>
        <v>0.13258676553314272</v>
      </c>
      <c r="AJ47" s="828">
        <f t="shared" si="18"/>
        <v>0.12686172739114226</v>
      </c>
      <c r="AK47" s="828">
        <f t="shared" si="18"/>
        <v>0.13641318899353072</v>
      </c>
      <c r="AL47" s="828">
        <f t="shared" si="18"/>
        <v>0.15156453167961456</v>
      </c>
      <c r="AM47" s="828">
        <f t="shared" si="18"/>
        <v>0.18151643978357229</v>
      </c>
      <c r="AN47" s="828">
        <f t="shared" si="18"/>
        <v>0.17467198762580105</v>
      </c>
      <c r="AO47" s="828">
        <f t="shared" si="18"/>
        <v>0.18846544039030819</v>
      </c>
      <c r="AP47" s="828">
        <f t="shared" si="18"/>
        <v>0.13262361662491096</v>
      </c>
      <c r="AQ47" s="828">
        <f t="shared" si="18"/>
        <v>7.6803176464651055E-2</v>
      </c>
      <c r="AR47" s="828">
        <f t="shared" si="18"/>
        <v>5.3541146963656853E-2</v>
      </c>
      <c r="AS47" s="828">
        <f t="shared" si="18"/>
        <v>4.8266508851851013E-2</v>
      </c>
      <c r="AT47" s="828">
        <f t="shared" si="18"/>
        <v>4.0343240950344535E-2</v>
      </c>
      <c r="AU47" s="828">
        <f t="shared" si="18"/>
        <v>2.8598672995069897E-2</v>
      </c>
      <c r="AV47" s="828">
        <f t="shared" si="18"/>
        <v>2.432129789670982E-2</v>
      </c>
      <c r="AW47" s="828">
        <f t="shared" si="18"/>
        <v>1.9113367466789998E-2</v>
      </c>
      <c r="AX47" s="828">
        <f t="shared" si="18"/>
        <v>1.5250774049693766E-2</v>
      </c>
      <c r="AY47" s="827">
        <f t="shared" si="9"/>
        <v>1.4067866578318775E-2</v>
      </c>
      <c r="AZ47" s="142"/>
      <c r="BA47" s="142"/>
      <c r="BB47" s="142"/>
      <c r="BC47" s="142"/>
      <c r="BD47" s="142"/>
      <c r="BE47" s="142"/>
      <c r="BG47" s="180"/>
      <c r="BH47" s="180"/>
    </row>
    <row r="48" spans="2:63" ht="17.100000000000001" customHeight="1">
      <c r="X48" s="488"/>
      <c r="Y48" s="669" t="s">
        <v>321</v>
      </c>
      <c r="Z48" s="207"/>
      <c r="AA48" s="828" t="e">
        <f t="shared" ref="AA48:AX48" si="19">AA15/AA$5</f>
        <v>#VALUE!</v>
      </c>
      <c r="AB48" s="828" t="e">
        <f t="shared" si="19"/>
        <v>#VALUE!</v>
      </c>
      <c r="AC48" s="828" t="e">
        <f t="shared" si="19"/>
        <v>#VALUE!</v>
      </c>
      <c r="AD48" s="828" t="e">
        <f t="shared" si="19"/>
        <v>#VALUE!</v>
      </c>
      <c r="AE48" s="828" t="e">
        <f t="shared" si="19"/>
        <v>#VALUE!</v>
      </c>
      <c r="AF48" s="828" t="e">
        <f t="shared" si="19"/>
        <v>#VALUE!</v>
      </c>
      <c r="AG48" s="828" t="e">
        <f t="shared" si="19"/>
        <v>#VALUE!</v>
      </c>
      <c r="AH48" s="828" t="e">
        <f t="shared" si="19"/>
        <v>#VALUE!</v>
      </c>
      <c r="AI48" s="828" t="e">
        <f t="shared" si="19"/>
        <v>#VALUE!</v>
      </c>
      <c r="AJ48" s="828" t="e">
        <f t="shared" si="19"/>
        <v>#VALUE!</v>
      </c>
      <c r="AK48" s="828" t="e">
        <f t="shared" si="19"/>
        <v>#VALUE!</v>
      </c>
      <c r="AL48" s="828" t="e">
        <f t="shared" si="19"/>
        <v>#VALUE!</v>
      </c>
      <c r="AM48" s="828" t="e">
        <f t="shared" si="19"/>
        <v>#VALUE!</v>
      </c>
      <c r="AN48" s="828">
        <f t="shared" si="19"/>
        <v>8.9729750562878052E-5</v>
      </c>
      <c r="AO48" s="828">
        <f t="shared" si="19"/>
        <v>2.1582039317642445E-4</v>
      </c>
      <c r="AP48" s="828">
        <f t="shared" si="19"/>
        <v>2.7963483223008217E-4</v>
      </c>
      <c r="AQ48" s="828">
        <f t="shared" si="19"/>
        <v>3.3712401134831775E-4</v>
      </c>
      <c r="AR48" s="828">
        <f t="shared" si="19"/>
        <v>5.8237736813464031E-4</v>
      </c>
      <c r="AS48" s="828">
        <f t="shared" si="19"/>
        <v>7.3620551858681604E-4</v>
      </c>
      <c r="AT48" s="828">
        <f t="shared" si="19"/>
        <v>1.9960535006137139E-3</v>
      </c>
      <c r="AU48" s="828">
        <f t="shared" si="19"/>
        <v>2.1250802862969897E-3</v>
      </c>
      <c r="AV48" s="828">
        <f t="shared" si="19"/>
        <v>1.9892554210920771E-3</v>
      </c>
      <c r="AW48" s="827">
        <f t="shared" si="19"/>
        <v>2.7625116981600398E-3</v>
      </c>
      <c r="AX48" s="827">
        <f t="shared" si="19"/>
        <v>3.0577709036887189E-3</v>
      </c>
      <c r="AY48" s="827">
        <f t="shared" si="9"/>
        <v>2.8783577135110751E-3</v>
      </c>
      <c r="AZ48" s="142"/>
      <c r="BA48" s="142"/>
      <c r="BB48" s="142"/>
      <c r="BC48" s="142"/>
      <c r="BD48" s="142"/>
      <c r="BE48" s="142"/>
      <c r="BG48" s="180"/>
      <c r="BH48" s="180"/>
    </row>
    <row r="49" spans="24:60" ht="17.100000000000001" customHeight="1">
      <c r="X49" s="202" t="s">
        <v>50</v>
      </c>
      <c r="Y49" s="1001"/>
      <c r="Z49" s="336"/>
      <c r="AA49" s="831">
        <f t="shared" ref="AA49:AX49" si="20">AA16/AA$16</f>
        <v>1</v>
      </c>
      <c r="AB49" s="831">
        <f t="shared" si="20"/>
        <v>1</v>
      </c>
      <c r="AC49" s="831">
        <f t="shared" si="20"/>
        <v>1</v>
      </c>
      <c r="AD49" s="831">
        <f t="shared" si="20"/>
        <v>1</v>
      </c>
      <c r="AE49" s="831">
        <f t="shared" si="20"/>
        <v>1</v>
      </c>
      <c r="AF49" s="831">
        <f t="shared" si="20"/>
        <v>1</v>
      </c>
      <c r="AG49" s="831">
        <f t="shared" si="20"/>
        <v>1</v>
      </c>
      <c r="AH49" s="831">
        <f t="shared" si="20"/>
        <v>1</v>
      </c>
      <c r="AI49" s="831">
        <f t="shared" si="20"/>
        <v>1</v>
      </c>
      <c r="AJ49" s="831">
        <f t="shared" si="20"/>
        <v>1</v>
      </c>
      <c r="AK49" s="831">
        <f t="shared" si="20"/>
        <v>1</v>
      </c>
      <c r="AL49" s="831">
        <f t="shared" si="20"/>
        <v>1</v>
      </c>
      <c r="AM49" s="831">
        <f t="shared" si="20"/>
        <v>1</v>
      </c>
      <c r="AN49" s="831">
        <f t="shared" si="20"/>
        <v>1</v>
      </c>
      <c r="AO49" s="831">
        <f t="shared" si="20"/>
        <v>1</v>
      </c>
      <c r="AP49" s="831">
        <f t="shared" si="20"/>
        <v>1</v>
      </c>
      <c r="AQ49" s="831">
        <f t="shared" si="20"/>
        <v>1</v>
      </c>
      <c r="AR49" s="831">
        <f t="shared" si="20"/>
        <v>1</v>
      </c>
      <c r="AS49" s="831">
        <f t="shared" si="20"/>
        <v>1</v>
      </c>
      <c r="AT49" s="831">
        <f t="shared" si="20"/>
        <v>1</v>
      </c>
      <c r="AU49" s="831">
        <f t="shared" si="20"/>
        <v>1</v>
      </c>
      <c r="AV49" s="831">
        <f t="shared" si="20"/>
        <v>1</v>
      </c>
      <c r="AW49" s="831">
        <f t="shared" si="20"/>
        <v>1</v>
      </c>
      <c r="AX49" s="831">
        <f t="shared" si="20"/>
        <v>1</v>
      </c>
      <c r="AY49" s="831">
        <f t="shared" ref="AY49:AY55" si="21">AY16/AY$16</f>
        <v>1</v>
      </c>
      <c r="AZ49" s="142"/>
      <c r="BA49" s="142"/>
      <c r="BB49" s="142"/>
      <c r="BC49" s="142"/>
      <c r="BD49" s="142"/>
      <c r="BE49" s="142"/>
      <c r="BG49" s="180"/>
      <c r="BH49" s="180"/>
    </row>
    <row r="50" spans="24:60" ht="17.100000000000001" customHeight="1">
      <c r="X50" s="202"/>
      <c r="Y50" s="17" t="s">
        <v>215</v>
      </c>
      <c r="Z50" s="338"/>
      <c r="AA50" s="830">
        <f t="shared" ref="AA50:AX50" si="22">AA17/AA$16</f>
        <v>5.0604576933414427E-2</v>
      </c>
      <c r="AB50" s="830">
        <f t="shared" si="22"/>
        <v>5.104205923611059E-2</v>
      </c>
      <c r="AC50" s="830">
        <f t="shared" si="22"/>
        <v>5.1445721901018489E-2</v>
      </c>
      <c r="AD50" s="830">
        <f t="shared" si="22"/>
        <v>5.1727612297733989E-2</v>
      </c>
      <c r="AE50" s="830">
        <f t="shared" si="22"/>
        <v>5.1822252678110976E-2</v>
      </c>
      <c r="AF50" s="830">
        <f t="shared" si="22"/>
        <v>5.1924146886330728E-2</v>
      </c>
      <c r="AG50" s="830">
        <f t="shared" si="22"/>
        <v>6.6094221627238062E-2</v>
      </c>
      <c r="AH50" s="830">
        <f t="shared" si="22"/>
        <v>8.4329270650254862E-2</v>
      </c>
      <c r="AI50" s="830">
        <f t="shared" si="22"/>
        <v>9.9330800683882545E-2</v>
      </c>
      <c r="AJ50" s="830">
        <f t="shared" si="22"/>
        <v>0.11967626589795402</v>
      </c>
      <c r="AK50" s="830">
        <f t="shared" si="22"/>
        <v>0.1399195338542597</v>
      </c>
      <c r="AL50" s="830">
        <f t="shared" si="22"/>
        <v>0.13463261120389008</v>
      </c>
      <c r="AM50" s="830">
        <f t="shared" si="22"/>
        <v>0.13667180171762194</v>
      </c>
      <c r="AN50" s="830">
        <f t="shared" si="22"/>
        <v>0.13683700729989681</v>
      </c>
      <c r="AO50" s="830">
        <f t="shared" si="22"/>
        <v>0.11783436729841164</v>
      </c>
      <c r="AP50" s="830">
        <f t="shared" si="22"/>
        <v>0.12067198940367099</v>
      </c>
      <c r="AQ50" s="830">
        <f t="shared" si="22"/>
        <v>0.12127054955157431</v>
      </c>
      <c r="AR50" s="830">
        <f t="shared" si="22"/>
        <v>0.12338804715473875</v>
      </c>
      <c r="AS50" s="830">
        <f t="shared" si="22"/>
        <v>0.11299255842054018</v>
      </c>
      <c r="AT50" s="830">
        <f t="shared" si="22"/>
        <v>0.1133453154835953</v>
      </c>
      <c r="AU50" s="830">
        <f t="shared" si="22"/>
        <v>5.845615843079837E-2</v>
      </c>
      <c r="AV50" s="830">
        <f t="shared" si="22"/>
        <v>5.4973489948465647E-2</v>
      </c>
      <c r="AW50" s="830">
        <f t="shared" si="22"/>
        <v>4.2960970786419042E-2</v>
      </c>
      <c r="AX50" s="830">
        <f t="shared" si="22"/>
        <v>3.3779572142029778E-2</v>
      </c>
      <c r="AY50" s="830">
        <f t="shared" si="21"/>
        <v>3.194269994990287E-2</v>
      </c>
      <c r="AZ50" s="31"/>
      <c r="BA50" s="31"/>
      <c r="BB50" s="31"/>
      <c r="BC50" s="31"/>
      <c r="BD50" s="31"/>
      <c r="BE50" s="31"/>
    </row>
    <row r="51" spans="24:60" ht="17.100000000000001" customHeight="1">
      <c r="X51" s="202"/>
      <c r="Y51" s="17" t="s">
        <v>214</v>
      </c>
      <c r="Z51" s="208"/>
      <c r="AA51" s="830">
        <f t="shared" ref="AA51:AX51" si="23">AA18/AA$16</f>
        <v>3.1144233446866693E-2</v>
      </c>
      <c r="AB51" s="830">
        <f t="shared" si="23"/>
        <v>2.2768365542865789E-2</v>
      </c>
      <c r="AC51" s="830">
        <f t="shared" si="23"/>
        <v>1.5039995416329359E-2</v>
      </c>
      <c r="AD51" s="830">
        <f t="shared" si="23"/>
        <v>9.6430303008393156E-3</v>
      </c>
      <c r="AE51" s="830">
        <f t="shared" si="23"/>
        <v>7.8310819785033601E-3</v>
      </c>
      <c r="AF51" s="830">
        <f t="shared" si="23"/>
        <v>5.8802546582400091E-3</v>
      </c>
      <c r="AG51" s="830">
        <f t="shared" si="23"/>
        <v>5.3577903545861732E-3</v>
      </c>
      <c r="AH51" s="338">
        <f t="shared" si="23"/>
        <v>4.4161355210804148E-3</v>
      </c>
      <c r="AI51" s="338">
        <f t="shared" si="23"/>
        <v>4.4271885792436065E-3</v>
      </c>
      <c r="AJ51" s="338">
        <f t="shared" si="23"/>
        <v>3.2965216001678132E-3</v>
      </c>
      <c r="AK51" s="338">
        <f t="shared" si="23"/>
        <v>2.2242623945108904E-3</v>
      </c>
      <c r="AL51" s="338">
        <f t="shared" si="23"/>
        <v>2.3166978457878681E-3</v>
      </c>
      <c r="AM51" s="338">
        <f t="shared" si="23"/>
        <v>2.373192364765938E-3</v>
      </c>
      <c r="AN51" s="338">
        <f t="shared" si="23"/>
        <v>2.5018169835077466E-3</v>
      </c>
      <c r="AO51" s="338">
        <f t="shared" si="23"/>
        <v>2.35831023309161E-3</v>
      </c>
      <c r="AP51" s="338">
        <f t="shared" si="23"/>
        <v>2.5231365863913903E-3</v>
      </c>
      <c r="AQ51" s="338">
        <f t="shared" si="23"/>
        <v>2.4241597865256848E-3</v>
      </c>
      <c r="AR51" s="338">
        <f t="shared" si="23"/>
        <v>2.7310644163581217E-3</v>
      </c>
      <c r="AS51" s="338">
        <f t="shared" si="23"/>
        <v>3.758870713269869E-3</v>
      </c>
      <c r="AT51" s="338">
        <f t="shared" si="23"/>
        <v>4.0084136312754223E-3</v>
      </c>
      <c r="AU51" s="338">
        <f t="shared" si="23"/>
        <v>3.5946570164594898E-3</v>
      </c>
      <c r="AV51" s="338">
        <f t="shared" si="23"/>
        <v>4.0592833224928453E-3</v>
      </c>
      <c r="AW51" s="338">
        <f t="shared" si="23"/>
        <v>3.861028274027629E-3</v>
      </c>
      <c r="AX51" s="338">
        <f t="shared" si="23"/>
        <v>2.9244606007289694E-3</v>
      </c>
      <c r="AY51" s="338">
        <f t="shared" si="21"/>
        <v>5.687996438007416E-4</v>
      </c>
      <c r="AZ51" s="31"/>
      <c r="BA51" s="31"/>
      <c r="BB51" s="31"/>
      <c r="BC51" s="31"/>
      <c r="BD51" s="31"/>
      <c r="BE51" s="31"/>
    </row>
    <row r="52" spans="24:60" ht="17.100000000000001" customHeight="1">
      <c r="X52" s="202"/>
      <c r="Y52" s="17" t="s">
        <v>217</v>
      </c>
      <c r="Z52" s="208"/>
      <c r="AA52" s="830">
        <f t="shared" ref="AA52:AX52" si="24">AA19/AA$16</f>
        <v>0.21767336937425263</v>
      </c>
      <c r="AB52" s="830">
        <f t="shared" si="24"/>
        <v>0.21955518032180354</v>
      </c>
      <c r="AC52" s="830">
        <f t="shared" si="24"/>
        <v>0.22129151757992757</v>
      </c>
      <c r="AD52" s="830">
        <f t="shared" si="24"/>
        <v>0.22250405676443746</v>
      </c>
      <c r="AE52" s="830">
        <f t="shared" si="24"/>
        <v>0.22291114821196845</v>
      </c>
      <c r="AF52" s="830">
        <f t="shared" si="24"/>
        <v>0.22334944168198601</v>
      </c>
      <c r="AG52" s="830">
        <f t="shared" si="24"/>
        <v>0.25307507558155207</v>
      </c>
      <c r="AH52" s="830">
        <f t="shared" si="24"/>
        <v>0.29042425604605898</v>
      </c>
      <c r="AI52" s="830">
        <f t="shared" si="24"/>
        <v>0.35535163194898295</v>
      </c>
      <c r="AJ52" s="830">
        <f t="shared" si="24"/>
        <v>0.47891062486432479</v>
      </c>
      <c r="AK52" s="830">
        <f t="shared" si="24"/>
        <v>0.57031999439948466</v>
      </c>
      <c r="AL52" s="830">
        <f t="shared" si="24"/>
        <v>0.52683023613404423</v>
      </c>
      <c r="AM52" s="830">
        <f t="shared" si="24"/>
        <v>0.56379545217012772</v>
      </c>
      <c r="AN52" s="830">
        <f t="shared" si="24"/>
        <v>0.58032970043633514</v>
      </c>
      <c r="AO52" s="830">
        <f t="shared" si="24"/>
        <v>0.5895039105909502</v>
      </c>
      <c r="AP52" s="830">
        <f t="shared" si="24"/>
        <v>0.53275267881879163</v>
      </c>
      <c r="AQ52" s="830">
        <f t="shared" si="24"/>
        <v>0.548384104741516</v>
      </c>
      <c r="AR52" s="830">
        <f t="shared" si="24"/>
        <v>0.55993025329038315</v>
      </c>
      <c r="AS52" s="830">
        <f t="shared" si="24"/>
        <v>0.58134419188444042</v>
      </c>
      <c r="AT52" s="830">
        <f t="shared" si="24"/>
        <v>0.52116271418027826</v>
      </c>
      <c r="AU52" s="830">
        <f t="shared" si="24"/>
        <v>0.5210755178380847</v>
      </c>
      <c r="AV52" s="830">
        <f t="shared" si="24"/>
        <v>0.49616661890753683</v>
      </c>
      <c r="AW52" s="830">
        <f t="shared" si="24"/>
        <v>0.47264754954690402</v>
      </c>
      <c r="AX52" s="830">
        <f t="shared" si="24"/>
        <v>0.47430006734286378</v>
      </c>
      <c r="AY52" s="830">
        <f t="shared" si="21"/>
        <v>0.48100364945412522</v>
      </c>
      <c r="AZ52" s="31"/>
      <c r="BA52" s="31"/>
      <c r="BB52" s="31"/>
      <c r="BC52" s="31"/>
      <c r="BD52" s="31"/>
      <c r="BE52" s="31"/>
    </row>
    <row r="53" spans="24:60" ht="17.100000000000001" customHeight="1">
      <c r="X53" s="202"/>
      <c r="Y53" s="644" t="s">
        <v>488</v>
      </c>
      <c r="Z53" s="208"/>
      <c r="AA53" s="830">
        <f t="shared" ref="AA53:AX53" si="25">AA20/AA$16</f>
        <v>4.7940230627845654E-3</v>
      </c>
      <c r="AB53" s="830">
        <f t="shared" si="25"/>
        <v>4.8354679354775066E-3</v>
      </c>
      <c r="AC53" s="830">
        <f t="shared" si="25"/>
        <v>4.8737089058090996E-3</v>
      </c>
      <c r="AD53" s="830">
        <f t="shared" si="25"/>
        <v>4.9004137840024256E-3</v>
      </c>
      <c r="AE53" s="830">
        <f t="shared" si="25"/>
        <v>4.9093795375704267E-3</v>
      </c>
      <c r="AF53" s="830">
        <f t="shared" si="25"/>
        <v>4.9190324822993674E-3</v>
      </c>
      <c r="AG53" s="830">
        <f t="shared" si="25"/>
        <v>4.5768256509103817E-3</v>
      </c>
      <c r="AH53" s="830">
        <f t="shared" si="25"/>
        <v>7.7797153923143871E-3</v>
      </c>
      <c r="AI53" s="830">
        <f t="shared" si="25"/>
        <v>1.0304844195159023E-2</v>
      </c>
      <c r="AJ53" s="830">
        <f t="shared" si="25"/>
        <v>1.6257286066614071E-2</v>
      </c>
      <c r="AK53" s="830">
        <f t="shared" si="25"/>
        <v>1.8032280795797221E-2</v>
      </c>
      <c r="AL53" s="830">
        <f t="shared" si="25"/>
        <v>1.4547821552635769E-2</v>
      </c>
      <c r="AM53" s="830">
        <f t="shared" si="25"/>
        <v>1.9743730093056005E-2</v>
      </c>
      <c r="AN53" s="830">
        <f t="shared" si="25"/>
        <v>1.8980621827555479E-2</v>
      </c>
      <c r="AO53" s="830">
        <f t="shared" si="25"/>
        <v>1.9443197089784217E-2</v>
      </c>
      <c r="AP53" s="830">
        <f t="shared" si="25"/>
        <v>1.7629480452024365E-2</v>
      </c>
      <c r="AQ53" s="830">
        <f t="shared" si="25"/>
        <v>1.7513351735042846E-2</v>
      </c>
      <c r="AR53" s="830">
        <f t="shared" si="25"/>
        <v>1.3508499188601147E-2</v>
      </c>
      <c r="AS53" s="830">
        <f t="shared" si="25"/>
        <v>1.4538099036737388E-2</v>
      </c>
      <c r="AT53" s="830">
        <f t="shared" si="25"/>
        <v>9.7165286501197864E-3</v>
      </c>
      <c r="AU53" s="830">
        <f t="shared" si="25"/>
        <v>1.0942328324310302E-2</v>
      </c>
      <c r="AV53" s="830">
        <f t="shared" si="25"/>
        <v>1.5743690264875574E-2</v>
      </c>
      <c r="AW53" s="830">
        <f t="shared" si="25"/>
        <v>1.9851193453911321E-2</v>
      </c>
      <c r="AX53" s="830">
        <f t="shared" si="25"/>
        <v>2.3057312535299735E-2</v>
      </c>
      <c r="AY53" s="830">
        <f t="shared" si="21"/>
        <v>2.6695830985778636E-2</v>
      </c>
      <c r="AZ53" s="31"/>
      <c r="BA53" s="31"/>
      <c r="BB53" s="31"/>
      <c r="BC53" s="31"/>
      <c r="BD53" s="31"/>
      <c r="BE53" s="31"/>
    </row>
    <row r="54" spans="24:60" ht="17.100000000000001" customHeight="1">
      <c r="X54" s="281"/>
      <c r="Y54" s="390" t="s">
        <v>216</v>
      </c>
      <c r="Z54" s="208"/>
      <c r="AA54" s="830">
        <f t="shared" ref="AA54:AX54" si="26">AA21/AA$16</f>
        <v>0.69578379718268168</v>
      </c>
      <c r="AB54" s="830">
        <f t="shared" si="26"/>
        <v>0.70179892696374246</v>
      </c>
      <c r="AC54" s="830">
        <f t="shared" si="26"/>
        <v>0.70734905619691546</v>
      </c>
      <c r="AD54" s="830">
        <f t="shared" si="26"/>
        <v>0.71122488685298679</v>
      </c>
      <c r="AE54" s="830">
        <f t="shared" si="26"/>
        <v>0.71252613759384675</v>
      </c>
      <c r="AF54" s="830">
        <f t="shared" si="26"/>
        <v>0.71392712429114391</v>
      </c>
      <c r="AG54" s="830">
        <f t="shared" si="26"/>
        <v>0.67089608678571322</v>
      </c>
      <c r="AH54" s="830">
        <f t="shared" si="26"/>
        <v>0.61305062239029129</v>
      </c>
      <c r="AI54" s="830">
        <f t="shared" si="26"/>
        <v>0.53058553459273183</v>
      </c>
      <c r="AJ54" s="830">
        <f t="shared" si="26"/>
        <v>0.38185930157093928</v>
      </c>
      <c r="AK54" s="830">
        <f t="shared" si="26"/>
        <v>0.26950392855594751</v>
      </c>
      <c r="AL54" s="830">
        <f t="shared" si="26"/>
        <v>0.3216726332636422</v>
      </c>
      <c r="AM54" s="830">
        <f t="shared" si="26"/>
        <v>0.27741156861339422</v>
      </c>
      <c r="AN54" s="830">
        <f t="shared" si="26"/>
        <v>0.26133989311032008</v>
      </c>
      <c r="AO54" s="830">
        <f t="shared" si="26"/>
        <v>0.27084187152663824</v>
      </c>
      <c r="AP54" s="830">
        <f t="shared" si="26"/>
        <v>0.32638921700953483</v>
      </c>
      <c r="AQ54" s="830">
        <f t="shared" si="26"/>
        <v>0.31033741140225157</v>
      </c>
      <c r="AR54" s="830">
        <f t="shared" si="26"/>
        <v>0.30026689164375353</v>
      </c>
      <c r="AS54" s="830">
        <f t="shared" si="26"/>
        <v>0.28696308859983072</v>
      </c>
      <c r="AT54" s="830">
        <f t="shared" si="26"/>
        <v>0.3509932474821113</v>
      </c>
      <c r="AU54" s="830">
        <f t="shared" si="26"/>
        <v>0.40491057261425506</v>
      </c>
      <c r="AV54" s="830">
        <f t="shared" si="26"/>
        <v>0.42747651382172525</v>
      </c>
      <c r="AW54" s="830">
        <f t="shared" si="26"/>
        <v>0.4606792579387381</v>
      </c>
      <c r="AX54" s="830">
        <f t="shared" si="26"/>
        <v>0.46277979518128121</v>
      </c>
      <c r="AY54" s="830">
        <f t="shared" si="21"/>
        <v>0.45711120547372591</v>
      </c>
      <c r="AZ54" s="31"/>
      <c r="BA54" s="31"/>
      <c r="BB54" s="31"/>
      <c r="BC54" s="31"/>
      <c r="BD54" s="31"/>
      <c r="BE54" s="31"/>
    </row>
    <row r="55" spans="24:60" ht="17.100000000000001" customHeight="1">
      <c r="X55" s="203"/>
      <c r="Y55" s="108" t="s">
        <v>218</v>
      </c>
      <c r="Z55" s="483"/>
      <c r="AA55" s="1002" t="e">
        <f t="shared" ref="AA55:AX55" si="27">AA22/AA$16</f>
        <v>#VALUE!</v>
      </c>
      <c r="AB55" s="1002" t="e">
        <f t="shared" si="27"/>
        <v>#VALUE!</v>
      </c>
      <c r="AC55" s="1002" t="e">
        <f t="shared" si="27"/>
        <v>#VALUE!</v>
      </c>
      <c r="AD55" s="1002" t="e">
        <f t="shared" si="27"/>
        <v>#VALUE!</v>
      </c>
      <c r="AE55" s="1002" t="e">
        <f t="shared" si="27"/>
        <v>#VALUE!</v>
      </c>
      <c r="AF55" s="1002" t="e">
        <f t="shared" si="27"/>
        <v>#VALUE!</v>
      </c>
      <c r="AG55" s="1002" t="e">
        <f t="shared" si="27"/>
        <v>#VALUE!</v>
      </c>
      <c r="AH55" s="1002" t="e">
        <f t="shared" si="27"/>
        <v>#VALUE!</v>
      </c>
      <c r="AI55" s="1002" t="e">
        <f t="shared" si="27"/>
        <v>#VALUE!</v>
      </c>
      <c r="AJ55" s="1002" t="e">
        <f t="shared" si="27"/>
        <v>#VALUE!</v>
      </c>
      <c r="AK55" s="1002" t="e">
        <f t="shared" si="27"/>
        <v>#VALUE!</v>
      </c>
      <c r="AL55" s="1002" t="e">
        <f t="shared" si="27"/>
        <v>#VALUE!</v>
      </c>
      <c r="AM55" s="1002">
        <f t="shared" si="27"/>
        <v>4.2550410342470358E-6</v>
      </c>
      <c r="AN55" s="1008">
        <f t="shared" si="27"/>
        <v>1.0960342384765611E-5</v>
      </c>
      <c r="AO55" s="1008">
        <f t="shared" si="27"/>
        <v>1.8343261124110907E-5</v>
      </c>
      <c r="AP55" s="1008">
        <f t="shared" si="27"/>
        <v>3.3497729586869497E-5</v>
      </c>
      <c r="AQ55" s="1008">
        <f t="shared" si="27"/>
        <v>7.0422783089547821E-5</v>
      </c>
      <c r="AR55" s="1007">
        <f t="shared" si="27"/>
        <v>1.7524430616534686E-4</v>
      </c>
      <c r="AS55" s="1007">
        <f t="shared" si="27"/>
        <v>4.0319134518142572E-4</v>
      </c>
      <c r="AT55" s="1007">
        <f t="shared" si="27"/>
        <v>7.737805726198728E-4</v>
      </c>
      <c r="AU55" s="1007">
        <f t="shared" si="27"/>
        <v>1.0207657760921984E-3</v>
      </c>
      <c r="AV55" s="1007">
        <f t="shared" si="27"/>
        <v>1.580403734903915E-3</v>
      </c>
      <c r="AW55" s="1007" t="e">
        <f t="shared" si="27"/>
        <v>#VALUE!</v>
      </c>
      <c r="AX55" s="1007">
        <f t="shared" si="27"/>
        <v>3.1587921977964664E-3</v>
      </c>
      <c r="AY55" s="1007">
        <f t="shared" si="21"/>
        <v>2.6778144926667244E-3</v>
      </c>
      <c r="AZ55" s="31"/>
      <c r="BA55" s="31"/>
      <c r="BB55" s="31"/>
      <c r="BC55" s="31"/>
      <c r="BD55" s="31"/>
      <c r="BE55" s="31"/>
    </row>
    <row r="56" spans="24:60" ht="17.100000000000001" customHeight="1">
      <c r="X56" s="204" t="s">
        <v>262</v>
      </c>
      <c r="Y56" s="504"/>
      <c r="Z56" s="337"/>
      <c r="AA56" s="832">
        <f t="shared" ref="AA56:AX56" si="28">AA23/AA$23</f>
        <v>1</v>
      </c>
      <c r="AB56" s="832">
        <f t="shared" si="28"/>
        <v>1</v>
      </c>
      <c r="AC56" s="832">
        <f t="shared" si="28"/>
        <v>1</v>
      </c>
      <c r="AD56" s="832">
        <f t="shared" si="28"/>
        <v>1</v>
      </c>
      <c r="AE56" s="832">
        <f t="shared" si="28"/>
        <v>1</v>
      </c>
      <c r="AF56" s="832">
        <f t="shared" si="28"/>
        <v>1</v>
      </c>
      <c r="AG56" s="832">
        <f t="shared" si="28"/>
        <v>1</v>
      </c>
      <c r="AH56" s="832">
        <f t="shared" si="28"/>
        <v>1</v>
      </c>
      <c r="AI56" s="832">
        <f t="shared" si="28"/>
        <v>1</v>
      </c>
      <c r="AJ56" s="832">
        <f t="shared" si="28"/>
        <v>1</v>
      </c>
      <c r="AK56" s="832">
        <f t="shared" si="28"/>
        <v>1</v>
      </c>
      <c r="AL56" s="832">
        <f t="shared" si="28"/>
        <v>1</v>
      </c>
      <c r="AM56" s="832">
        <f t="shared" si="28"/>
        <v>1</v>
      </c>
      <c r="AN56" s="832">
        <f t="shared" si="28"/>
        <v>1</v>
      </c>
      <c r="AO56" s="832">
        <f t="shared" si="28"/>
        <v>1</v>
      </c>
      <c r="AP56" s="832">
        <f t="shared" si="28"/>
        <v>1</v>
      </c>
      <c r="AQ56" s="832">
        <f t="shared" si="28"/>
        <v>1</v>
      </c>
      <c r="AR56" s="832">
        <f t="shared" si="28"/>
        <v>1</v>
      </c>
      <c r="AS56" s="832">
        <f t="shared" si="28"/>
        <v>1</v>
      </c>
      <c r="AT56" s="832">
        <f t="shared" si="28"/>
        <v>1</v>
      </c>
      <c r="AU56" s="832">
        <f t="shared" si="28"/>
        <v>1</v>
      </c>
      <c r="AV56" s="832">
        <f t="shared" si="28"/>
        <v>1</v>
      </c>
      <c r="AW56" s="832">
        <f t="shared" si="28"/>
        <v>1</v>
      </c>
      <c r="AX56" s="832">
        <f t="shared" si="28"/>
        <v>1</v>
      </c>
      <c r="AY56" s="832">
        <f t="shared" ref="AY56:AY62" si="29">AY23/AY$23</f>
        <v>1</v>
      </c>
      <c r="AZ56" s="142"/>
      <c r="BA56" s="142"/>
      <c r="BB56" s="142"/>
      <c r="BC56" s="142"/>
      <c r="BD56" s="142"/>
      <c r="BE56" s="142"/>
    </row>
    <row r="57" spans="24:60" ht="17.100000000000001" customHeight="1">
      <c r="X57" s="204"/>
      <c r="Y57" s="502" t="s">
        <v>263</v>
      </c>
      <c r="Z57" s="208"/>
      <c r="AA57" s="830">
        <f t="shared" ref="AA57:AX57" si="30">AA24/AA$23</f>
        <v>0.27009828363896243</v>
      </c>
      <c r="AB57" s="830">
        <f t="shared" si="30"/>
        <v>0.27306050451048774</v>
      </c>
      <c r="AC57" s="830">
        <f t="shared" si="30"/>
        <v>0.27420596306334122</v>
      </c>
      <c r="AD57" s="830">
        <f t="shared" si="30"/>
        <v>0.27305084698742227</v>
      </c>
      <c r="AE57" s="830">
        <f t="shared" si="30"/>
        <v>0.27185650774862885</v>
      </c>
      <c r="AF57" s="830">
        <f t="shared" si="30"/>
        <v>0.27308668528633834</v>
      </c>
      <c r="AG57" s="830">
        <f t="shared" si="30"/>
        <v>0.23439995229799018</v>
      </c>
      <c r="AH57" s="830">
        <f t="shared" si="30"/>
        <v>0.16969733165163101</v>
      </c>
      <c r="AI57" s="830">
        <f t="shared" si="30"/>
        <v>0.15172297628421497</v>
      </c>
      <c r="AJ57" s="830">
        <f t="shared" si="30"/>
        <v>0.15901285291668507</v>
      </c>
      <c r="AK57" s="830">
        <f t="shared" si="30"/>
        <v>0.11673419151024299</v>
      </c>
      <c r="AL57" s="830">
        <f t="shared" si="30"/>
        <v>0.12403526519749769</v>
      </c>
      <c r="AM57" s="830">
        <f t="shared" si="30"/>
        <v>0.14310918800876804</v>
      </c>
      <c r="AN57" s="830">
        <f t="shared" si="30"/>
        <v>0.14338798222432173</v>
      </c>
      <c r="AO57" s="830">
        <f t="shared" si="30"/>
        <v>0.13874145261789569</v>
      </c>
      <c r="AP57" s="830">
        <f t="shared" si="30"/>
        <v>0.1840963425583152</v>
      </c>
      <c r="AQ57" s="830">
        <f t="shared" si="30"/>
        <v>0.24928291270496933</v>
      </c>
      <c r="AR57" s="830">
        <f t="shared" si="30"/>
        <v>0.24160973730578975</v>
      </c>
      <c r="AS57" s="830">
        <f t="shared" si="30"/>
        <v>0.29419927267696933</v>
      </c>
      <c r="AT57" s="830">
        <f t="shared" si="30"/>
        <v>9.5053062511690531E-2</v>
      </c>
      <c r="AU57" s="830">
        <f t="shared" si="30"/>
        <v>7.8073440984976789E-2</v>
      </c>
      <c r="AV57" s="830">
        <f t="shared" si="30"/>
        <v>5.8834973419325302E-2</v>
      </c>
      <c r="AW57" s="830">
        <f t="shared" si="30"/>
        <v>5.5098507590164741E-2</v>
      </c>
      <c r="AX57" s="830">
        <f t="shared" si="30"/>
        <v>4.4150453801596705E-2</v>
      </c>
      <c r="AY57" s="830">
        <f t="shared" si="29"/>
        <v>2.9819611049296778E-2</v>
      </c>
      <c r="AZ57" s="142"/>
      <c r="BA57" s="142"/>
      <c r="BB57" s="142"/>
      <c r="BC57" s="142"/>
      <c r="BD57" s="142"/>
      <c r="BE57" s="142"/>
    </row>
    <row r="58" spans="24:60" ht="17.100000000000001" customHeight="1">
      <c r="X58" s="204"/>
      <c r="Y58" s="502" t="s">
        <v>219</v>
      </c>
      <c r="Z58" s="208"/>
      <c r="AA58" s="830">
        <f t="shared" ref="AA58:AX58" si="31">AA25/AA$23</f>
        <v>1.1404039618769752E-2</v>
      </c>
      <c r="AB58" s="830">
        <f t="shared" si="31"/>
        <v>8.9002188476905181E-3</v>
      </c>
      <c r="AC58" s="830">
        <f t="shared" si="31"/>
        <v>6.844564350093515E-3</v>
      </c>
      <c r="AD58" s="830">
        <f t="shared" si="31"/>
        <v>7.1577980538925371E-3</v>
      </c>
      <c r="AE58" s="830">
        <f t="shared" si="31"/>
        <v>7.2686367862852845E-3</v>
      </c>
      <c r="AF58" s="830">
        <f t="shared" si="31"/>
        <v>6.9311341443233079E-3</v>
      </c>
      <c r="AG58" s="830">
        <f t="shared" si="31"/>
        <v>8.0365697930739506E-3</v>
      </c>
      <c r="AH58" s="830">
        <f t="shared" si="31"/>
        <v>1.2570172714935629E-2</v>
      </c>
      <c r="AI58" s="830">
        <f t="shared" si="31"/>
        <v>2.931012041854153E-2</v>
      </c>
      <c r="AJ58" s="830">
        <f t="shared" si="31"/>
        <v>6.7083547324226514E-2</v>
      </c>
      <c r="AK58" s="830">
        <f t="shared" si="31"/>
        <v>0.13943250652612357</v>
      </c>
      <c r="AL58" s="830">
        <f t="shared" si="31"/>
        <v>0.18041493119636029</v>
      </c>
      <c r="AM58" s="830">
        <f t="shared" si="31"/>
        <v>0.18683699545589161</v>
      </c>
      <c r="AN58" s="830">
        <f t="shared" si="31"/>
        <v>0.19860580131256533</v>
      </c>
      <c r="AO58" s="830">
        <f t="shared" si="31"/>
        <v>0.20154898983915678</v>
      </c>
      <c r="AP58" s="830">
        <f t="shared" si="31"/>
        <v>0.21849282375759529</v>
      </c>
      <c r="AQ58" s="830">
        <f t="shared" si="31"/>
        <v>0.19906027719265579</v>
      </c>
      <c r="AR58" s="830">
        <f t="shared" si="31"/>
        <v>0.21954484933248219</v>
      </c>
      <c r="AS58" s="830">
        <f t="shared" si="31"/>
        <v>0.14901002122599746</v>
      </c>
      <c r="AT58" s="830">
        <f t="shared" si="31"/>
        <v>9.3189276972245633E-2</v>
      </c>
      <c r="AU58" s="830">
        <f t="shared" si="31"/>
        <v>0.121183149422826</v>
      </c>
      <c r="AV58" s="830">
        <f t="shared" si="31"/>
        <v>8.1151687474931442E-2</v>
      </c>
      <c r="AW58" s="830">
        <f t="shared" si="31"/>
        <v>8.1627418652095898E-2</v>
      </c>
      <c r="AX58" s="830">
        <f t="shared" si="31"/>
        <v>7.5934441427807586E-2</v>
      </c>
      <c r="AY58" s="830">
        <f t="shared" si="29"/>
        <v>8.8354403109027507E-2</v>
      </c>
      <c r="AZ58" s="142"/>
      <c r="BA58" s="142"/>
      <c r="BB58" s="142"/>
      <c r="BC58" s="142"/>
      <c r="BD58" s="142"/>
      <c r="BE58" s="142"/>
    </row>
    <row r="59" spans="24:60" ht="17.100000000000001" customHeight="1">
      <c r="X59" s="204"/>
      <c r="Y59" s="502" t="s">
        <v>220</v>
      </c>
      <c r="Z59" s="208"/>
      <c r="AA59" s="830">
        <f t="shared" ref="AA59:AX59" si="32">AA26/AA$23</f>
        <v>2.4053310671427408E-2</v>
      </c>
      <c r="AB59" s="830">
        <f t="shared" si="32"/>
        <v>2.4317108048960628E-2</v>
      </c>
      <c r="AC59" s="830">
        <f t="shared" si="32"/>
        <v>2.4419115622136691E-2</v>
      </c>
      <c r="AD59" s="830">
        <f t="shared" si="32"/>
        <v>2.4316248008683882E-2</v>
      </c>
      <c r="AE59" s="830">
        <f t="shared" si="32"/>
        <v>2.4209887418861795E-2</v>
      </c>
      <c r="AF59" s="830">
        <f t="shared" si="32"/>
        <v>2.4319439549652416E-2</v>
      </c>
      <c r="AG59" s="830">
        <f t="shared" si="32"/>
        <v>2.5226983653043853E-2</v>
      </c>
      <c r="AH59" s="830">
        <f t="shared" si="32"/>
        <v>3.6517536417504035E-2</v>
      </c>
      <c r="AI59" s="830">
        <f t="shared" si="32"/>
        <v>4.0340485436667413E-2</v>
      </c>
      <c r="AJ59" s="830">
        <f t="shared" si="32"/>
        <v>6.0117396217272377E-2</v>
      </c>
      <c r="AK59" s="830">
        <f t="shared" si="32"/>
        <v>8.9415549930172769E-2</v>
      </c>
      <c r="AL59" s="830">
        <f t="shared" si="32"/>
        <v>7.6450622696572754E-2</v>
      </c>
      <c r="AM59" s="830">
        <f t="shared" si="32"/>
        <v>8.6124450692218302E-2</v>
      </c>
      <c r="AN59" s="830">
        <f t="shared" si="32"/>
        <v>9.5526676108764863E-2</v>
      </c>
      <c r="AO59" s="830">
        <f t="shared" si="32"/>
        <v>0.1118052863501329</v>
      </c>
      <c r="AP59" s="830">
        <f t="shared" si="32"/>
        <v>0.10690808064032198</v>
      </c>
      <c r="AQ59" s="830">
        <f t="shared" si="32"/>
        <v>8.8613732320713345E-2</v>
      </c>
      <c r="AR59" s="830">
        <f t="shared" si="32"/>
        <v>9.0970290512974242E-2</v>
      </c>
      <c r="AS59" s="830">
        <f t="shared" si="32"/>
        <v>7.8670033160346861E-2</v>
      </c>
      <c r="AT59" s="830">
        <f t="shared" si="32"/>
        <v>8.6209462330244693E-2</v>
      </c>
      <c r="AU59" s="830">
        <f t="shared" si="32"/>
        <v>9.273845447636285E-2</v>
      </c>
      <c r="AV59" s="830">
        <f t="shared" si="32"/>
        <v>8.7423851780212836E-2</v>
      </c>
      <c r="AW59" s="830">
        <f t="shared" si="32"/>
        <v>8.2140097602099255E-2</v>
      </c>
      <c r="AX59" s="830">
        <f t="shared" si="32"/>
        <v>8.6337033312492095E-2</v>
      </c>
      <c r="AY59" s="830">
        <f t="shared" si="29"/>
        <v>8.4651232144020011E-2</v>
      </c>
      <c r="AZ59" s="142"/>
      <c r="BA59" s="142"/>
      <c r="BB59" s="142"/>
      <c r="BC59" s="142"/>
      <c r="BD59" s="142"/>
      <c r="BE59" s="142"/>
    </row>
    <row r="60" spans="24:60" ht="17.100000000000001" customHeight="1">
      <c r="X60" s="204"/>
      <c r="Y60" s="644" t="s">
        <v>488</v>
      </c>
      <c r="Z60" s="208"/>
      <c r="AA60" s="830">
        <f t="shared" ref="AA60:AX60" si="33">AA27/AA$23</f>
        <v>8.5305538528303946E-3</v>
      </c>
      <c r="AB60" s="830">
        <f t="shared" si="33"/>
        <v>8.6241101106787465E-3</v>
      </c>
      <c r="AC60" s="830">
        <f t="shared" si="33"/>
        <v>8.660287296774323E-3</v>
      </c>
      <c r="AD60" s="830">
        <f t="shared" si="33"/>
        <v>8.6238050957061045E-3</v>
      </c>
      <c r="AE60" s="830">
        <f t="shared" si="33"/>
        <v>8.5860841037108566E-3</v>
      </c>
      <c r="AF60" s="830">
        <f t="shared" si="33"/>
        <v>8.6249369819764617E-3</v>
      </c>
      <c r="AG60" s="830">
        <f t="shared" si="33"/>
        <v>2.4215792100490425E-2</v>
      </c>
      <c r="AH60" s="830">
        <f t="shared" si="33"/>
        <v>3.691510904083755E-2</v>
      </c>
      <c r="AI60" s="830">
        <f t="shared" si="33"/>
        <v>4.9034417677940957E-2</v>
      </c>
      <c r="AJ60" s="830">
        <f t="shared" si="33"/>
        <v>9.4612756806763981E-2</v>
      </c>
      <c r="AK60" s="830">
        <f t="shared" si="33"/>
        <v>0.12476141818944486</v>
      </c>
      <c r="AL60" s="830">
        <f t="shared" si="33"/>
        <v>0.13584161829498748</v>
      </c>
      <c r="AM60" s="830">
        <f t="shared" si="33"/>
        <v>0.15738418640345464</v>
      </c>
      <c r="AN60" s="830">
        <f t="shared" si="33"/>
        <v>0.15798512341778614</v>
      </c>
      <c r="AO60" s="830">
        <f t="shared" si="33"/>
        <v>0.16165735233277118</v>
      </c>
      <c r="AP60" s="830">
        <f t="shared" si="33"/>
        <v>0.14085904237720445</v>
      </c>
      <c r="AQ60" s="830">
        <f t="shared" si="33"/>
        <v>0.10947508664694978</v>
      </c>
      <c r="AR60" s="830">
        <f t="shared" si="33"/>
        <v>7.721846355335385E-2</v>
      </c>
      <c r="AS60" s="830">
        <f t="shared" si="33"/>
        <v>7.0843547524978942E-2</v>
      </c>
      <c r="AT60" s="830">
        <f t="shared" si="33"/>
        <v>8.1495639268214182E-2</v>
      </c>
      <c r="AU60" s="830">
        <f t="shared" si="33"/>
        <v>0.11092815591725591</v>
      </c>
      <c r="AV60" s="830">
        <f t="shared" si="33"/>
        <v>8.8057260294486378E-2</v>
      </c>
      <c r="AW60" s="830">
        <f t="shared" si="33"/>
        <v>7.6994593898137842E-2</v>
      </c>
      <c r="AX60" s="830">
        <f t="shared" si="33"/>
        <v>8.0808406367735813E-2</v>
      </c>
      <c r="AY60" s="830">
        <f t="shared" si="29"/>
        <v>9.2554387091177137E-2</v>
      </c>
      <c r="AZ60" s="142"/>
      <c r="BA60" s="142"/>
      <c r="BB60" s="142"/>
      <c r="BC60" s="142"/>
      <c r="BD60" s="142"/>
      <c r="BE60" s="142"/>
    </row>
    <row r="61" spans="24:60" ht="17.100000000000001" customHeight="1">
      <c r="X61" s="204"/>
      <c r="Y61" s="390" t="s">
        <v>221</v>
      </c>
      <c r="Z61" s="208"/>
      <c r="AA61" s="830">
        <f t="shared" ref="AA61:AX61" si="34">AA28/AA$23</f>
        <v>0.63131703393094751</v>
      </c>
      <c r="AB61" s="830">
        <f t="shared" si="34"/>
        <v>0.63824081171014801</v>
      </c>
      <c r="AC61" s="830">
        <f t="shared" si="34"/>
        <v>0.64091816117840661</v>
      </c>
      <c r="AD61" s="830">
        <f t="shared" si="34"/>
        <v>0.638218238598114</v>
      </c>
      <c r="AE61" s="830">
        <f t="shared" si="34"/>
        <v>0.635426637349917</v>
      </c>
      <c r="AF61" s="830">
        <f t="shared" si="34"/>
        <v>0.63830200561902206</v>
      </c>
      <c r="AG61" s="830">
        <f t="shared" si="34"/>
        <v>0.66007026567114024</v>
      </c>
      <c r="AH61" s="830">
        <f t="shared" si="34"/>
        <v>0.68768272380234086</v>
      </c>
      <c r="AI61" s="830">
        <f t="shared" si="34"/>
        <v>0.66715006446792036</v>
      </c>
      <c r="AJ61" s="830">
        <f t="shared" si="34"/>
        <v>0.52928419844506402</v>
      </c>
      <c r="AK61" s="830">
        <f t="shared" si="34"/>
        <v>0.41381619653608398</v>
      </c>
      <c r="AL61" s="830">
        <f t="shared" si="34"/>
        <v>0.35006834449973279</v>
      </c>
      <c r="AM61" s="830">
        <f t="shared" si="34"/>
        <v>0.28196069471273777</v>
      </c>
      <c r="AN61" s="830">
        <f t="shared" si="34"/>
        <v>0.25523343165207574</v>
      </c>
      <c r="AO61" s="830">
        <f t="shared" si="34"/>
        <v>0.22419933017776225</v>
      </c>
      <c r="AP61" s="830">
        <f t="shared" si="34"/>
        <v>0.17799661254383842</v>
      </c>
      <c r="AQ61" s="830">
        <f t="shared" si="34"/>
        <v>0.18492237514451257</v>
      </c>
      <c r="AR61" s="830">
        <f t="shared" si="34"/>
        <v>0.18590093868556024</v>
      </c>
      <c r="AS61" s="830">
        <f t="shared" si="34"/>
        <v>0.19824610943865556</v>
      </c>
      <c r="AT61" s="830">
        <f t="shared" si="34"/>
        <v>0.29066281366253283</v>
      </c>
      <c r="AU61" s="830">
        <f t="shared" si="34"/>
        <v>0.25670722143089281</v>
      </c>
      <c r="AV61" s="830">
        <f t="shared" si="34"/>
        <v>0.31436729142518216</v>
      </c>
      <c r="AW61" s="830">
        <f t="shared" si="34"/>
        <v>0.32172004066561261</v>
      </c>
      <c r="AX61" s="830">
        <f t="shared" si="34"/>
        <v>0.30580519775369103</v>
      </c>
      <c r="AY61" s="830">
        <f t="shared" si="29"/>
        <v>0.29146555672056723</v>
      </c>
      <c r="AZ61" s="142"/>
      <c r="BA61" s="142"/>
      <c r="BB61" s="142"/>
      <c r="BC61" s="142"/>
      <c r="BD61" s="142"/>
      <c r="BE61" s="142"/>
    </row>
    <row r="62" spans="24:60" ht="17.100000000000001" customHeight="1" thickBot="1">
      <c r="X62" s="671"/>
      <c r="Y62" s="644" t="s">
        <v>489</v>
      </c>
      <c r="Z62" s="207"/>
      <c r="AA62" s="828">
        <f t="shared" ref="AA62:AX62" si="35">AA29/AA$23</f>
        <v>5.4596778287062449E-2</v>
      </c>
      <c r="AB62" s="828">
        <f t="shared" si="35"/>
        <v>4.6857246772034421E-2</v>
      </c>
      <c r="AC62" s="828">
        <f t="shared" si="35"/>
        <v>4.4951908489247544E-2</v>
      </c>
      <c r="AD62" s="828">
        <f t="shared" si="35"/>
        <v>4.8633063256181296E-2</v>
      </c>
      <c r="AE62" s="828">
        <f t="shared" si="35"/>
        <v>5.2652246592596187E-2</v>
      </c>
      <c r="AF62" s="828">
        <f t="shared" si="35"/>
        <v>4.8735798418687526E-2</v>
      </c>
      <c r="AG62" s="828">
        <f t="shared" si="35"/>
        <v>4.8050436484261327E-2</v>
      </c>
      <c r="AH62" s="828">
        <f t="shared" si="35"/>
        <v>5.6617126372750848E-2</v>
      </c>
      <c r="AI62" s="828">
        <f t="shared" si="35"/>
        <v>6.2441935714714771E-2</v>
      </c>
      <c r="AJ62" s="828">
        <f t="shared" si="35"/>
        <v>8.9889248289987969E-2</v>
      </c>
      <c r="AK62" s="828">
        <f t="shared" si="35"/>
        <v>0.11584013730793179</v>
      </c>
      <c r="AL62" s="828">
        <f t="shared" si="35"/>
        <v>0.13318921811484902</v>
      </c>
      <c r="AM62" s="828">
        <f t="shared" si="35"/>
        <v>0.14458448472692956</v>
      </c>
      <c r="AN62" s="828">
        <f t="shared" si="35"/>
        <v>0.14926098528448614</v>
      </c>
      <c r="AO62" s="828">
        <f t="shared" si="35"/>
        <v>0.16204758868228139</v>
      </c>
      <c r="AP62" s="828">
        <f t="shared" si="35"/>
        <v>0.17164709812272469</v>
      </c>
      <c r="AQ62" s="828">
        <f t="shared" si="35"/>
        <v>0.168645615990199</v>
      </c>
      <c r="AR62" s="828">
        <f t="shared" si="35"/>
        <v>0.18475572060983972</v>
      </c>
      <c r="AS62" s="828">
        <f t="shared" si="35"/>
        <v>0.20903101597305168</v>
      </c>
      <c r="AT62" s="828">
        <f t="shared" si="35"/>
        <v>0.35338974525507211</v>
      </c>
      <c r="AU62" s="828">
        <f t="shared" si="35"/>
        <v>0.34036957776768562</v>
      </c>
      <c r="AV62" s="828">
        <f t="shared" si="35"/>
        <v>0.370164935605862</v>
      </c>
      <c r="AW62" s="828">
        <f t="shared" si="35"/>
        <v>0.38241934159188956</v>
      </c>
      <c r="AX62" s="828">
        <f t="shared" si="35"/>
        <v>0.40696446733667679</v>
      </c>
      <c r="AY62" s="828">
        <f t="shared" si="29"/>
        <v>0.4131548098859113</v>
      </c>
      <c r="AZ62" s="33"/>
      <c r="BA62" s="33"/>
      <c r="BB62" s="33"/>
      <c r="BC62" s="33"/>
      <c r="BD62" s="33"/>
      <c r="BE62" s="33"/>
    </row>
    <row r="63" spans="24:60" ht="17.100000000000001" customHeight="1" thickTop="1">
      <c r="X63" s="674" t="s">
        <v>323</v>
      </c>
      <c r="Y63" s="675"/>
      <c r="Z63" s="679"/>
      <c r="AA63" s="833">
        <f t="shared" ref="AA63:AX63" si="36">AA30/AA$30</f>
        <v>1</v>
      </c>
      <c r="AB63" s="833">
        <f t="shared" si="36"/>
        <v>1</v>
      </c>
      <c r="AC63" s="833">
        <f t="shared" si="36"/>
        <v>1</v>
      </c>
      <c r="AD63" s="833">
        <f t="shared" si="36"/>
        <v>1</v>
      </c>
      <c r="AE63" s="833">
        <f t="shared" si="36"/>
        <v>1</v>
      </c>
      <c r="AF63" s="833">
        <f t="shared" si="36"/>
        <v>1</v>
      </c>
      <c r="AG63" s="833">
        <f t="shared" si="36"/>
        <v>1</v>
      </c>
      <c r="AH63" s="833">
        <f t="shared" si="36"/>
        <v>1</v>
      </c>
      <c r="AI63" s="833">
        <f t="shared" si="36"/>
        <v>1</v>
      </c>
      <c r="AJ63" s="833">
        <f t="shared" si="36"/>
        <v>1</v>
      </c>
      <c r="AK63" s="833">
        <f t="shared" si="36"/>
        <v>1</v>
      </c>
      <c r="AL63" s="833">
        <f t="shared" si="36"/>
        <v>1</v>
      </c>
      <c r="AM63" s="833">
        <f t="shared" si="36"/>
        <v>1</v>
      </c>
      <c r="AN63" s="833">
        <f t="shared" si="36"/>
        <v>1</v>
      </c>
      <c r="AO63" s="833">
        <f t="shared" si="36"/>
        <v>1</v>
      </c>
      <c r="AP63" s="833">
        <f t="shared" si="36"/>
        <v>1</v>
      </c>
      <c r="AQ63" s="833">
        <f t="shared" si="36"/>
        <v>1</v>
      </c>
      <c r="AR63" s="833">
        <f t="shared" si="36"/>
        <v>1</v>
      </c>
      <c r="AS63" s="833">
        <f t="shared" si="36"/>
        <v>1</v>
      </c>
      <c r="AT63" s="833">
        <f t="shared" si="36"/>
        <v>1</v>
      </c>
      <c r="AU63" s="833">
        <f t="shared" si="36"/>
        <v>1</v>
      </c>
      <c r="AV63" s="833">
        <f t="shared" si="36"/>
        <v>1</v>
      </c>
      <c r="AW63" s="833">
        <f t="shared" si="36"/>
        <v>1</v>
      </c>
      <c r="AX63" s="833">
        <f t="shared" si="36"/>
        <v>1</v>
      </c>
      <c r="AY63" s="833">
        <f>AY30/AY$30</f>
        <v>1</v>
      </c>
      <c r="AZ63" s="676">
        <f t="shared" ref="AZ63:BE63" si="37">SUM(AZ64:AZ66)</f>
        <v>0</v>
      </c>
      <c r="BA63" s="676">
        <f t="shared" si="37"/>
        <v>0</v>
      </c>
      <c r="BB63" s="676">
        <f t="shared" si="37"/>
        <v>0</v>
      </c>
      <c r="BC63" s="676">
        <f t="shared" si="37"/>
        <v>0</v>
      </c>
      <c r="BD63" s="676">
        <f t="shared" si="37"/>
        <v>0</v>
      </c>
      <c r="BE63" s="676">
        <f t="shared" si="37"/>
        <v>0</v>
      </c>
    </row>
    <row r="64" spans="24:60" ht="17.100000000000001" customHeight="1">
      <c r="X64" s="674"/>
      <c r="Y64" s="502" t="s">
        <v>497</v>
      </c>
      <c r="Z64" s="14"/>
      <c r="AA64" s="828">
        <f t="shared" ref="AA64:AX64" si="38">AA31/AA$30</f>
        <v>9.3287400174186338E-2</v>
      </c>
      <c r="AB64" s="828">
        <f t="shared" si="38"/>
        <v>9.3287400174186338E-2</v>
      </c>
      <c r="AC64" s="828">
        <f t="shared" si="38"/>
        <v>9.3287400174186338E-2</v>
      </c>
      <c r="AD64" s="828">
        <f t="shared" si="38"/>
        <v>9.3287400174186338E-2</v>
      </c>
      <c r="AE64" s="828">
        <f t="shared" si="38"/>
        <v>9.3287400174186338E-2</v>
      </c>
      <c r="AF64" s="828">
        <f t="shared" si="38"/>
        <v>9.3287400174186394E-2</v>
      </c>
      <c r="AG64" s="828">
        <f t="shared" si="38"/>
        <v>9.7388159183309134E-2</v>
      </c>
      <c r="AH64" s="828">
        <f t="shared" si="38"/>
        <v>0.10950382643205395</v>
      </c>
      <c r="AI64" s="828">
        <f t="shared" si="38"/>
        <v>0.10958290447388978</v>
      </c>
      <c r="AJ64" s="828">
        <f t="shared" si="38"/>
        <v>6.695231784046575E-2</v>
      </c>
      <c r="AK64" s="828">
        <f t="shared" si="38"/>
        <v>0.11096021568365817</v>
      </c>
      <c r="AL64" s="828">
        <f t="shared" si="38"/>
        <v>0.10581744178231871</v>
      </c>
      <c r="AM64" s="828">
        <f t="shared" si="38"/>
        <v>0.20255934836130321</v>
      </c>
      <c r="AN64" s="828">
        <f t="shared" si="38"/>
        <v>6.8998653665185733E-2</v>
      </c>
      <c r="AO64" s="828">
        <f t="shared" si="38"/>
        <v>5.6184922964846985E-2</v>
      </c>
      <c r="AP64" s="828">
        <f t="shared" si="38"/>
        <v>0.81467495896318531</v>
      </c>
      <c r="AQ64" s="828">
        <f t="shared" si="38"/>
        <v>0.74561445035930585</v>
      </c>
      <c r="AR64" s="828">
        <f t="shared" si="38"/>
        <v>0.70356806736325661</v>
      </c>
      <c r="AS64" s="828">
        <f t="shared" si="38"/>
        <v>0.77997909064109328</v>
      </c>
      <c r="AT64" s="828">
        <f t="shared" si="38"/>
        <v>0.82411954691460776</v>
      </c>
      <c r="AU64" s="828">
        <f t="shared" si="38"/>
        <v>0.84149866494350833</v>
      </c>
      <c r="AV64" s="828">
        <f t="shared" si="38"/>
        <v>0.87250370020436274</v>
      </c>
      <c r="AW64" s="828">
        <f t="shared" si="38"/>
        <v>0.84248437357540129</v>
      </c>
      <c r="AX64" s="828">
        <f t="shared" si="38"/>
        <v>0.90362860073210582</v>
      </c>
      <c r="AY64" s="828">
        <f>AY31/AY$30</f>
        <v>0.80956429108121231</v>
      </c>
      <c r="AZ64" s="14">
        <v>0</v>
      </c>
      <c r="BA64" s="14">
        <v>0</v>
      </c>
      <c r="BB64" s="14">
        <v>0</v>
      </c>
      <c r="BC64" s="14">
        <v>0</v>
      </c>
      <c r="BD64" s="14">
        <v>0</v>
      </c>
      <c r="BE64" s="14">
        <v>0</v>
      </c>
    </row>
    <row r="65" spans="2:61" ht="17.100000000000001" customHeight="1">
      <c r="X65" s="674"/>
      <c r="Y65" s="502" t="s">
        <v>213</v>
      </c>
      <c r="Z65" s="14"/>
      <c r="AA65" s="828">
        <f t="shared" ref="AA65:AX65" si="39">AA32/AA$30</f>
        <v>0.82973119436708109</v>
      </c>
      <c r="AB65" s="828">
        <f t="shared" si="39"/>
        <v>0.82973119436708109</v>
      </c>
      <c r="AC65" s="828">
        <f t="shared" si="39"/>
        <v>0.82973119436708109</v>
      </c>
      <c r="AD65" s="828">
        <f t="shared" si="39"/>
        <v>0.8297311943670812</v>
      </c>
      <c r="AE65" s="828">
        <f t="shared" si="39"/>
        <v>0.82973119436708109</v>
      </c>
      <c r="AF65" s="828">
        <f t="shared" si="39"/>
        <v>0.8297311943670812</v>
      </c>
      <c r="AG65" s="828">
        <f t="shared" si="39"/>
        <v>0.86963133437903306</v>
      </c>
      <c r="AH65" s="828">
        <f t="shared" si="39"/>
        <v>0.71935259809184771</v>
      </c>
      <c r="AI65" s="828">
        <f t="shared" si="39"/>
        <v>0.68748680279721408</v>
      </c>
      <c r="AJ65" s="828">
        <f t="shared" si="39"/>
        <v>0.74872875435951591</v>
      </c>
      <c r="AK65" s="828">
        <f t="shared" si="39"/>
        <v>0.53517968817066708</v>
      </c>
      <c r="AL65" s="828">
        <f t="shared" si="39"/>
        <v>0.60101311041896677</v>
      </c>
      <c r="AM65" s="828">
        <f t="shared" si="39"/>
        <v>0.61285246361370282</v>
      </c>
      <c r="AN65" s="828">
        <f t="shared" si="39"/>
        <v>0.43569209604640002</v>
      </c>
      <c r="AO65" s="828">
        <f t="shared" si="39"/>
        <v>0.49415372439712457</v>
      </c>
      <c r="AP65" s="828">
        <f t="shared" si="39"/>
        <v>0.12884453438438495</v>
      </c>
      <c r="AQ65" s="828">
        <f t="shared" si="39"/>
        <v>0.17665444330687985</v>
      </c>
      <c r="AR65" s="828">
        <f t="shared" si="39"/>
        <v>0.20259287668897255</v>
      </c>
      <c r="AS65" s="828">
        <f t="shared" si="39"/>
        <v>0.19374287233871959</v>
      </c>
      <c r="AT65" s="828">
        <f t="shared" si="39"/>
        <v>0.15611178931263275</v>
      </c>
      <c r="AU65" s="828">
        <f t="shared" si="39"/>
        <v>0.13924661761111806</v>
      </c>
      <c r="AV65" s="828">
        <f t="shared" si="39"/>
        <v>0.11197269661067531</v>
      </c>
      <c r="AW65" s="828">
        <f t="shared" si="39"/>
        <v>0.14099707743612455</v>
      </c>
      <c r="AX65" s="828">
        <f t="shared" si="39"/>
        <v>8.066101775464804E-2</v>
      </c>
      <c r="AY65" s="828">
        <f>AY32/AY$30</f>
        <v>0.15891009244567672</v>
      </c>
      <c r="AZ65" s="14">
        <v>0</v>
      </c>
      <c r="BA65" s="14">
        <v>0</v>
      </c>
      <c r="BB65" s="14">
        <v>0</v>
      </c>
      <c r="BC65" s="14">
        <v>0</v>
      </c>
      <c r="BD65" s="14">
        <v>0</v>
      </c>
      <c r="BE65" s="14">
        <v>0</v>
      </c>
    </row>
    <row r="66" spans="2:61" ht="17.100000000000001" customHeight="1" thickBot="1">
      <c r="X66" s="674"/>
      <c r="Y66" s="673" t="s">
        <v>488</v>
      </c>
      <c r="Z66" s="276"/>
      <c r="AA66" s="834">
        <f t="shared" ref="AA66:AX66" si="40">AA33/AA$30</f>
        <v>7.6981405458732499E-2</v>
      </c>
      <c r="AB66" s="834">
        <f t="shared" si="40"/>
        <v>7.6981405458732499E-2</v>
      </c>
      <c r="AC66" s="834">
        <f t="shared" si="40"/>
        <v>7.6981405458732499E-2</v>
      </c>
      <c r="AD66" s="834">
        <f t="shared" si="40"/>
        <v>7.6981405458732499E-2</v>
      </c>
      <c r="AE66" s="834">
        <f t="shared" si="40"/>
        <v>7.6981405458732499E-2</v>
      </c>
      <c r="AF66" s="834">
        <f t="shared" si="40"/>
        <v>7.6981405458732555E-2</v>
      </c>
      <c r="AG66" s="834">
        <f t="shared" si="40"/>
        <v>3.2980506437658007E-2</v>
      </c>
      <c r="AH66" s="834">
        <f t="shared" si="40"/>
        <v>0.1711435754760984</v>
      </c>
      <c r="AI66" s="834">
        <f t="shared" si="40"/>
        <v>0.20293029272889621</v>
      </c>
      <c r="AJ66" s="834">
        <f t="shared" si="40"/>
        <v>0.18431892780001821</v>
      </c>
      <c r="AK66" s="834">
        <f t="shared" si="40"/>
        <v>0.35386009614567476</v>
      </c>
      <c r="AL66" s="834">
        <f t="shared" si="40"/>
        <v>0.29316944779871462</v>
      </c>
      <c r="AM66" s="834">
        <f t="shared" si="40"/>
        <v>0.18458818802499388</v>
      </c>
      <c r="AN66" s="834">
        <f t="shared" si="40"/>
        <v>0.4953092502884141</v>
      </c>
      <c r="AO66" s="834">
        <f t="shared" si="40"/>
        <v>0.44966135263802842</v>
      </c>
      <c r="AP66" s="834">
        <f t="shared" si="40"/>
        <v>5.64805066524297E-2</v>
      </c>
      <c r="AQ66" s="834">
        <f t="shared" si="40"/>
        <v>7.7731106333814318E-2</v>
      </c>
      <c r="AR66" s="834">
        <f t="shared" si="40"/>
        <v>9.3839055947770728E-2</v>
      </c>
      <c r="AS66" s="834">
        <f t="shared" si="40"/>
        <v>2.6278037020187082E-2</v>
      </c>
      <c r="AT66" s="834">
        <f t="shared" si="40"/>
        <v>1.9768663772759501E-2</v>
      </c>
      <c r="AU66" s="834">
        <f t="shared" si="40"/>
        <v>1.9254717445373444E-2</v>
      </c>
      <c r="AV66" s="834">
        <f t="shared" si="40"/>
        <v>1.5523603184961904E-2</v>
      </c>
      <c r="AW66" s="834">
        <f t="shared" si="40"/>
        <v>1.6518548988474241E-2</v>
      </c>
      <c r="AX66" s="834">
        <f t="shared" si="40"/>
        <v>1.571038151324608E-2</v>
      </c>
      <c r="AY66" s="834">
        <f>AY33/AY$30</f>
        <v>3.1525616473110876E-2</v>
      </c>
      <c r="AZ66" s="276">
        <v>0</v>
      </c>
      <c r="BA66" s="276">
        <v>0</v>
      </c>
      <c r="BB66" s="276">
        <v>0</v>
      </c>
      <c r="BC66" s="276">
        <v>0</v>
      </c>
      <c r="BD66" s="276">
        <v>0</v>
      </c>
      <c r="BE66" s="276">
        <v>0</v>
      </c>
    </row>
    <row r="67" spans="2:61" ht="17.100000000000001" customHeight="1" thickTop="1">
      <c r="B67" s="1" t="s">
        <v>52</v>
      </c>
      <c r="X67" s="505" t="s">
        <v>222</v>
      </c>
      <c r="Y67" s="506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G67" s="180"/>
      <c r="BH67" s="180"/>
      <c r="BI67" s="180"/>
    </row>
    <row r="69" spans="2:61">
      <c r="X69" s="564" t="s">
        <v>318</v>
      </c>
    </row>
    <row r="70" spans="2:61">
      <c r="X70" s="210"/>
      <c r="Y70" s="211"/>
      <c r="Z70" s="500"/>
      <c r="AA70" s="212">
        <v>1990</v>
      </c>
      <c r="AB70" s="212">
        <f>AA70+1</f>
        <v>1991</v>
      </c>
      <c r="AC70" s="212">
        <f>AB70+1</f>
        <v>1992</v>
      </c>
      <c r="AD70" s="212">
        <f>AC70+1</f>
        <v>1993</v>
      </c>
      <c r="AE70" s="212">
        <f>AD70+1</f>
        <v>1994</v>
      </c>
      <c r="AF70" s="212">
        <v>1995</v>
      </c>
      <c r="AG70" s="212">
        <f t="shared" ref="AG70:AY70" si="41">AF70+1</f>
        <v>1996</v>
      </c>
      <c r="AH70" s="212">
        <f t="shared" si="41"/>
        <v>1997</v>
      </c>
      <c r="AI70" s="212">
        <f t="shared" si="41"/>
        <v>1998</v>
      </c>
      <c r="AJ70" s="212">
        <f t="shared" si="41"/>
        <v>1999</v>
      </c>
      <c r="AK70" s="212">
        <f t="shared" si="41"/>
        <v>2000</v>
      </c>
      <c r="AL70" s="212">
        <f t="shared" si="41"/>
        <v>2001</v>
      </c>
      <c r="AM70" s="212">
        <f t="shared" si="41"/>
        <v>2002</v>
      </c>
      <c r="AN70" s="212">
        <f t="shared" si="41"/>
        <v>2003</v>
      </c>
      <c r="AO70" s="212">
        <f t="shared" si="41"/>
        <v>2004</v>
      </c>
      <c r="AP70" s="212">
        <f t="shared" si="41"/>
        <v>2005</v>
      </c>
      <c r="AQ70" s="212">
        <f t="shared" si="41"/>
        <v>2006</v>
      </c>
      <c r="AR70" s="212">
        <f t="shared" si="41"/>
        <v>2007</v>
      </c>
      <c r="AS70" s="212">
        <f t="shared" si="41"/>
        <v>2008</v>
      </c>
      <c r="AT70" s="212">
        <f t="shared" si="41"/>
        <v>2009</v>
      </c>
      <c r="AU70" s="212">
        <f t="shared" si="41"/>
        <v>2010</v>
      </c>
      <c r="AV70" s="212">
        <f t="shared" si="41"/>
        <v>2011</v>
      </c>
      <c r="AW70" s="212">
        <f t="shared" si="41"/>
        <v>2012</v>
      </c>
      <c r="AX70" s="212">
        <f t="shared" si="41"/>
        <v>2013</v>
      </c>
      <c r="AY70" s="212">
        <f t="shared" si="41"/>
        <v>2014</v>
      </c>
    </row>
    <row r="71" spans="2:61" ht="17.100000000000001" customHeight="1">
      <c r="X71" s="197" t="s">
        <v>49</v>
      </c>
      <c r="Y71" s="501"/>
      <c r="Z71" s="666"/>
      <c r="AA71" s="693">
        <f>AA5/$AA5-1</f>
        <v>0</v>
      </c>
      <c r="AB71" s="693">
        <f t="shared" ref="AB71:AX82" si="42">AB5/$AA5-1</f>
        <v>8.8957790566543071E-2</v>
      </c>
      <c r="AC71" s="693">
        <f t="shared" si="42"/>
        <v>0.11516937535412142</v>
      </c>
      <c r="AD71" s="693">
        <f t="shared" si="42"/>
        <v>0.13788637322828978</v>
      </c>
      <c r="AE71" s="693">
        <f t="shared" si="42"/>
        <v>0.32133352895417433</v>
      </c>
      <c r="AF71" s="693">
        <f t="shared" si="42"/>
        <v>0.58251537123934916</v>
      </c>
      <c r="AG71" s="693">
        <f t="shared" si="42"/>
        <v>0.54389817744200486</v>
      </c>
      <c r="AH71" s="693">
        <f t="shared" si="42"/>
        <v>0.5337717295597082</v>
      </c>
      <c r="AI71" s="693">
        <f t="shared" si="42"/>
        <v>0.49017183492585636</v>
      </c>
      <c r="AJ71" s="693">
        <f t="shared" si="42"/>
        <v>0.52947430448638522</v>
      </c>
      <c r="AK71" s="693">
        <f t="shared" si="42"/>
        <v>0.43430951860962796</v>
      </c>
      <c r="AL71" s="693">
        <f t="shared" si="42"/>
        <v>0.22156413833847166</v>
      </c>
      <c r="AM71" s="693">
        <f t="shared" si="42"/>
        <v>1.9079215519760107E-2</v>
      </c>
      <c r="AN71" s="693">
        <f t="shared" si="42"/>
        <v>1.8579375685613408E-2</v>
      </c>
      <c r="AO71" s="693">
        <f t="shared" si="42"/>
        <v>-0.22040112855680705</v>
      </c>
      <c r="AP71" s="693">
        <f t="shared" si="42"/>
        <v>-0.19774736877162391</v>
      </c>
      <c r="AQ71" s="693">
        <f t="shared" si="42"/>
        <v>-8.193116529351363E-2</v>
      </c>
      <c r="AR71" s="693">
        <f t="shared" si="42"/>
        <v>4.8628128857219233E-2</v>
      </c>
      <c r="AS71" s="693">
        <f t="shared" si="42"/>
        <v>0.21042221534956718</v>
      </c>
      <c r="AT71" s="693">
        <f t="shared" si="42"/>
        <v>0.3141289289109892</v>
      </c>
      <c r="AU71" s="693">
        <f t="shared" si="42"/>
        <v>0.46274892263198741</v>
      </c>
      <c r="AV71" s="693">
        <f t="shared" si="42"/>
        <v>0.63637278661304642</v>
      </c>
      <c r="AW71" s="693">
        <f t="shared" si="42"/>
        <v>0.84206727553644956</v>
      </c>
      <c r="AX71" s="693">
        <f t="shared" si="42"/>
        <v>1.0139989778224714</v>
      </c>
      <c r="AY71" s="693">
        <f>AY5/$AA5-1</f>
        <v>1.2460612280650833</v>
      </c>
      <c r="AZ71" s="31"/>
      <c r="BA71" s="31"/>
      <c r="BB71" s="31"/>
      <c r="BC71" s="31"/>
      <c r="BD71" s="31"/>
      <c r="BE71" s="31"/>
      <c r="BI71" s="180"/>
    </row>
    <row r="72" spans="2:61" ht="17.100000000000001" customHeight="1">
      <c r="X72" s="199"/>
      <c r="Y72" s="17" t="s">
        <v>275</v>
      </c>
      <c r="Z72" s="684"/>
      <c r="AA72" s="827">
        <f>AA6/$AA6-1</f>
        <v>0</v>
      </c>
      <c r="AB72" s="827">
        <f t="shared" ref="AB72:AP72" si="43">AB6/$AA6-1</f>
        <v>8.9202866941598291E-2</v>
      </c>
      <c r="AC72" s="827">
        <f t="shared" si="43"/>
        <v>0.10367316967990781</v>
      </c>
      <c r="AD72" s="827">
        <f t="shared" si="43"/>
        <v>5.4241346689209768E-2</v>
      </c>
      <c r="AE72" s="827">
        <f t="shared" si="43"/>
        <v>0.15620403449494802</v>
      </c>
      <c r="AF72" s="827">
        <f t="shared" si="43"/>
        <v>0.34725158416212842</v>
      </c>
      <c r="AG72" s="827">
        <f t="shared" si="43"/>
        <v>0.23854231840559814</v>
      </c>
      <c r="AH72" s="827">
        <f t="shared" si="43"/>
        <v>0.16699861359147117</v>
      </c>
      <c r="AI72" s="827">
        <f t="shared" si="43"/>
        <v>9.4525769753784461E-2</v>
      </c>
      <c r="AJ72" s="827">
        <f t="shared" si="43"/>
        <v>0.1196125233899068</v>
      </c>
      <c r="AK72" s="827">
        <f t="shared" si="43"/>
        <v>-1.5112635026305998E-2</v>
      </c>
      <c r="AL72" s="827">
        <f t="shared" si="43"/>
        <v>-0.2585470591990493</v>
      </c>
      <c r="AM72" s="827">
        <f t="shared" si="43"/>
        <v>-0.51591856872519382</v>
      </c>
      <c r="AN72" s="827">
        <f t="shared" si="43"/>
        <v>-0.6011206171856539</v>
      </c>
      <c r="AO72" s="827">
        <f t="shared" si="43"/>
        <v>-0.91916490495027225</v>
      </c>
      <c r="AP72" s="827">
        <f t="shared" si="43"/>
        <v>-0.96320609466702045</v>
      </c>
      <c r="AQ72" s="827">
        <f t="shared" si="42"/>
        <v>-0.94782884382710098</v>
      </c>
      <c r="AR72" s="827">
        <f t="shared" si="42"/>
        <v>-0.98271801416178239</v>
      </c>
      <c r="AS72" s="827">
        <f t="shared" si="42"/>
        <v>-0.96274152515524047</v>
      </c>
      <c r="AT72" s="827">
        <f t="shared" si="42"/>
        <v>-0.99684092731989571</v>
      </c>
      <c r="AU72" s="827">
        <f t="shared" si="42"/>
        <v>-0.99665509951518372</v>
      </c>
      <c r="AV72" s="827">
        <f t="shared" si="42"/>
        <v>-0.99897794707408394</v>
      </c>
      <c r="AW72" s="827">
        <f t="shared" si="42"/>
        <v>-0.99888503317172794</v>
      </c>
      <c r="AX72" s="827">
        <f t="shared" si="42"/>
        <v>-0.99897794707408394</v>
      </c>
      <c r="AY72" s="827">
        <f>AY6/$AA6-1</f>
        <v>-0.99851337756230385</v>
      </c>
      <c r="AZ72" s="31"/>
      <c r="BA72" s="31"/>
      <c r="BB72" s="31"/>
      <c r="BC72" s="31"/>
      <c r="BD72" s="31"/>
      <c r="BE72" s="31"/>
      <c r="BI72" s="180"/>
    </row>
    <row r="73" spans="2:61" ht="17.100000000000001" customHeight="1">
      <c r="X73" s="199"/>
      <c r="Y73" s="196" t="s">
        <v>51</v>
      </c>
      <c r="Z73" s="690"/>
      <c r="AA73" s="827">
        <f>AA7/$AA7-1</f>
        <v>0</v>
      </c>
      <c r="AB73" s="827" t="e">
        <f t="shared" si="42"/>
        <v>#VALUE!</v>
      </c>
      <c r="AC73" s="828">
        <f t="shared" si="42"/>
        <v>29.000000000000004</v>
      </c>
      <c r="AD73" s="828">
        <f t="shared" si="42"/>
        <v>194.00000000000006</v>
      </c>
      <c r="AE73" s="828">
        <f t="shared" si="42"/>
        <v>334.00000000000006</v>
      </c>
      <c r="AF73" s="828">
        <f t="shared" si="42"/>
        <v>369.00000000000006</v>
      </c>
      <c r="AG73" s="828">
        <f t="shared" si="42"/>
        <v>351.52454428322801</v>
      </c>
      <c r="AH73" s="828">
        <f t="shared" si="42"/>
        <v>282.68136415567864</v>
      </c>
      <c r="AI73" s="828">
        <f t="shared" si="42"/>
        <v>202.91544652218332</v>
      </c>
      <c r="AJ73" s="828">
        <f t="shared" si="42"/>
        <v>123.86200291968531</v>
      </c>
      <c r="AK73" s="828">
        <f t="shared" si="42"/>
        <v>195.06655634293861</v>
      </c>
      <c r="AL73" s="828">
        <f t="shared" si="42"/>
        <v>287.78997898202005</v>
      </c>
      <c r="AM73" s="828">
        <f t="shared" si="42"/>
        <v>270.69202143460114</v>
      </c>
      <c r="AN73" s="828">
        <f t="shared" si="42"/>
        <v>343.41124570903486</v>
      </c>
      <c r="AO73" s="828">
        <f t="shared" si="42"/>
        <v>372.93772157640353</v>
      </c>
      <c r="AP73" s="828">
        <f t="shared" si="42"/>
        <v>296.43764558185188</v>
      </c>
      <c r="AQ73" s="828">
        <f t="shared" si="42"/>
        <v>241.62542143152143</v>
      </c>
      <c r="AR73" s="828">
        <f t="shared" si="42"/>
        <v>235.11704929930599</v>
      </c>
      <c r="AS73" s="828">
        <f t="shared" si="42"/>
        <v>201.85743034151866</v>
      </c>
      <c r="AT73" s="828">
        <f t="shared" si="42"/>
        <v>153.72458526845841</v>
      </c>
      <c r="AU73" s="828">
        <f t="shared" si="42"/>
        <v>83.763857608827649</v>
      </c>
      <c r="AV73" s="828">
        <f t="shared" si="42"/>
        <v>99.177681197441899</v>
      </c>
      <c r="AW73" s="828">
        <f t="shared" si="42"/>
        <v>78.74298426366947</v>
      </c>
      <c r="AX73" s="828">
        <f t="shared" si="42"/>
        <v>85.813160843324937</v>
      </c>
      <c r="AY73" s="828">
        <f>AY7/$AA7-1</f>
        <v>65.564971287497443</v>
      </c>
      <c r="AZ73" s="31"/>
      <c r="BA73" s="31"/>
      <c r="BB73" s="31"/>
      <c r="BC73" s="31"/>
      <c r="BD73" s="31"/>
      <c r="BE73" s="31"/>
      <c r="BG73" s="180"/>
    </row>
    <row r="74" spans="2:61" ht="17.100000000000001" customHeight="1">
      <c r="X74" s="199"/>
      <c r="Y74" s="17" t="s">
        <v>219</v>
      </c>
      <c r="Z74" s="690"/>
      <c r="AA74" s="987"/>
      <c r="AB74" s="987"/>
      <c r="AC74" s="989"/>
      <c r="AD74" s="989"/>
      <c r="AE74" s="989"/>
      <c r="AF74" s="989"/>
      <c r="AG74" s="989"/>
      <c r="AH74" s="989"/>
      <c r="AI74" s="989"/>
      <c r="AJ74" s="989"/>
      <c r="AK74" s="989"/>
      <c r="AL74" s="989"/>
      <c r="AM74" s="989"/>
      <c r="AN74" s="989"/>
      <c r="AO74" s="989"/>
      <c r="AP74" s="989"/>
      <c r="AQ74" s="989"/>
      <c r="AR74" s="989"/>
      <c r="AS74" s="989"/>
      <c r="AT74" s="989"/>
      <c r="AU74" s="989"/>
      <c r="AV74" s="989"/>
      <c r="AW74" s="989"/>
      <c r="AX74" s="989"/>
      <c r="AY74" s="989"/>
      <c r="AZ74" s="31"/>
      <c r="BA74" s="31"/>
      <c r="BB74" s="31"/>
      <c r="BC74" s="31"/>
      <c r="BD74" s="31"/>
      <c r="BE74" s="31"/>
      <c r="BG74" s="180"/>
    </row>
    <row r="75" spans="2:61" ht="17.100000000000001" customHeight="1">
      <c r="X75" s="199"/>
      <c r="Y75" s="502" t="s">
        <v>213</v>
      </c>
      <c r="Z75" s="690"/>
      <c r="AA75" s="827">
        <f>AA9/$AA9-1</f>
        <v>0</v>
      </c>
      <c r="AB75" s="827" t="e">
        <f t="shared" si="42"/>
        <v>#VALUE!</v>
      </c>
      <c r="AC75" s="828">
        <f t="shared" si="42"/>
        <v>29</v>
      </c>
      <c r="AD75" s="828">
        <f t="shared" si="42"/>
        <v>193.99999999999994</v>
      </c>
      <c r="AE75" s="828">
        <f t="shared" si="42"/>
        <v>333.99999999999994</v>
      </c>
      <c r="AF75" s="828">
        <f t="shared" si="42"/>
        <v>369</v>
      </c>
      <c r="AG75" s="828">
        <f t="shared" si="42"/>
        <v>360.09894871658543</v>
      </c>
      <c r="AH75" s="828">
        <f t="shared" si="42"/>
        <v>401.59738189849543</v>
      </c>
      <c r="AI75" s="828">
        <f t="shared" si="42"/>
        <v>370.95449115430819</v>
      </c>
      <c r="AJ75" s="828">
        <f t="shared" si="42"/>
        <v>372.69586657428789</v>
      </c>
      <c r="AK75" s="828">
        <f t="shared" si="42"/>
        <v>385.54305883766949</v>
      </c>
      <c r="AL75" s="828">
        <f t="shared" si="42"/>
        <v>299.68783969574218</v>
      </c>
      <c r="AM75" s="828">
        <f t="shared" si="42"/>
        <v>290.89488126993922</v>
      </c>
      <c r="AN75" s="828">
        <f t="shared" si="42"/>
        <v>281.09299386946071</v>
      </c>
      <c r="AO75" s="828">
        <f t="shared" si="42"/>
        <v>317.25704288192986</v>
      </c>
      <c r="AP75" s="828">
        <f t="shared" si="42"/>
        <v>305.23210799187348</v>
      </c>
      <c r="AQ75" s="828">
        <f t="shared" si="42"/>
        <v>330.86482923576455</v>
      </c>
      <c r="AR75" s="828">
        <f t="shared" si="42"/>
        <v>358.28448252583985</v>
      </c>
      <c r="AS75" s="828">
        <f t="shared" si="42"/>
        <v>319.22070223334345</v>
      </c>
      <c r="AT75" s="828">
        <f t="shared" si="42"/>
        <v>203.82862758756258</v>
      </c>
      <c r="AU75" s="828">
        <f t="shared" si="42"/>
        <v>224.49749458053256</v>
      </c>
      <c r="AV75" s="828">
        <f t="shared" si="42"/>
        <v>193.41224899087612</v>
      </c>
      <c r="AW75" s="828">
        <f t="shared" si="42"/>
        <v>165.29579595769081</v>
      </c>
      <c r="AX75" s="828">
        <f t="shared" si="42"/>
        <v>148.36002462008321</v>
      </c>
      <c r="AY75" s="828">
        <f>AY9/$AA9-1</f>
        <v>153.35490289687559</v>
      </c>
      <c r="AZ75" s="31"/>
      <c r="BA75" s="31"/>
      <c r="BB75" s="31"/>
      <c r="BC75" s="31"/>
      <c r="BD75" s="31"/>
      <c r="BE75" s="31"/>
    </row>
    <row r="76" spans="2:61" ht="17.100000000000001" customHeight="1">
      <c r="X76" s="199"/>
      <c r="Y76" s="644" t="s">
        <v>488</v>
      </c>
      <c r="Z76" s="690"/>
      <c r="AA76" s="827">
        <f>AA10/$AA10-1</f>
        <v>0</v>
      </c>
      <c r="AB76" s="827" t="e">
        <f t="shared" si="42"/>
        <v>#VALUE!</v>
      </c>
      <c r="AC76" s="828">
        <f t="shared" si="42"/>
        <v>29</v>
      </c>
      <c r="AD76" s="828">
        <f t="shared" si="42"/>
        <v>194</v>
      </c>
      <c r="AE76" s="828">
        <f t="shared" si="42"/>
        <v>334</v>
      </c>
      <c r="AF76" s="828">
        <f t="shared" si="42"/>
        <v>369</v>
      </c>
      <c r="AG76" s="828">
        <f t="shared" si="42"/>
        <v>365.3</v>
      </c>
      <c r="AH76" s="828">
        <f t="shared" si="42"/>
        <v>1164.5</v>
      </c>
      <c r="AI76" s="828">
        <f t="shared" si="42"/>
        <v>1101.5999999999999</v>
      </c>
      <c r="AJ76" s="828">
        <f t="shared" si="42"/>
        <v>5204.8999999999996</v>
      </c>
      <c r="AK76" s="828">
        <f t="shared" si="42"/>
        <v>2551.9999999999995</v>
      </c>
      <c r="AL76" s="828">
        <f t="shared" si="42"/>
        <v>1610.3499999999995</v>
      </c>
      <c r="AM76" s="828">
        <f t="shared" si="42"/>
        <v>2646.1280000000002</v>
      </c>
      <c r="AN76" s="828">
        <f t="shared" si="42"/>
        <v>2295.5159999999996</v>
      </c>
      <c r="AO76" s="828">
        <f t="shared" si="42"/>
        <v>4228.8399999999992</v>
      </c>
      <c r="AP76" s="828">
        <f t="shared" si="42"/>
        <v>4135.4149999999991</v>
      </c>
      <c r="AQ76" s="828">
        <f t="shared" si="42"/>
        <v>3928.6960000000004</v>
      </c>
      <c r="AR76" s="828">
        <f t="shared" si="42"/>
        <v>4251.6430999999984</v>
      </c>
      <c r="AS76" s="828">
        <f t="shared" si="42"/>
        <v>3934.7833064258452</v>
      </c>
      <c r="AT76" s="828">
        <f t="shared" si="42"/>
        <v>3190.9792238799441</v>
      </c>
      <c r="AU76" s="828">
        <f t="shared" si="42"/>
        <v>4194.7999999999984</v>
      </c>
      <c r="AV76" s="828">
        <f t="shared" si="42"/>
        <v>4549.9629999999997</v>
      </c>
      <c r="AW76" s="828">
        <f t="shared" si="42"/>
        <v>3316.5309999999999</v>
      </c>
      <c r="AX76" s="828">
        <f t="shared" si="42"/>
        <v>3287.634</v>
      </c>
      <c r="AY76" s="828">
        <f>AY10/$AA10-1</f>
        <v>3137.4509999999996</v>
      </c>
      <c r="AZ76" s="31"/>
      <c r="BA76" s="31"/>
      <c r="BB76" s="31"/>
      <c r="BC76" s="31"/>
      <c r="BD76" s="31"/>
      <c r="BE76" s="31"/>
      <c r="BG76" s="180"/>
    </row>
    <row r="77" spans="2:61" ht="17.100000000000001" customHeight="1">
      <c r="X77" s="199"/>
      <c r="Y77" s="926" t="s">
        <v>320</v>
      </c>
      <c r="Z77" s="690"/>
      <c r="AA77" s="987"/>
      <c r="AB77" s="987"/>
      <c r="AC77" s="989"/>
      <c r="AD77" s="989"/>
      <c r="AE77" s="989"/>
      <c r="AF77" s="989"/>
      <c r="AG77" s="989"/>
      <c r="AH77" s="989"/>
      <c r="AI77" s="989"/>
      <c r="AJ77" s="989"/>
      <c r="AK77" s="989"/>
      <c r="AL77" s="989"/>
      <c r="AM77" s="989"/>
      <c r="AN77" s="989"/>
      <c r="AO77" s="989"/>
      <c r="AP77" s="989"/>
      <c r="AQ77" s="989"/>
      <c r="AR77" s="989"/>
      <c r="AS77" s="989"/>
      <c r="AT77" s="989"/>
      <c r="AU77" s="989"/>
      <c r="AV77" s="989"/>
      <c r="AW77" s="989"/>
      <c r="AX77" s="989"/>
      <c r="AY77" s="989"/>
      <c r="AZ77" s="142"/>
      <c r="BA77" s="142"/>
      <c r="BB77" s="142"/>
      <c r="BC77" s="142"/>
      <c r="BD77" s="142"/>
      <c r="BE77" s="142"/>
      <c r="BG77" s="180"/>
    </row>
    <row r="78" spans="2:61" ht="17.100000000000001" customHeight="1">
      <c r="X78" s="199"/>
      <c r="Y78" s="669" t="s">
        <v>322</v>
      </c>
      <c r="Z78" s="691"/>
      <c r="AA78" s="827">
        <f>AA12/$AA12-1</f>
        <v>0</v>
      </c>
      <c r="AB78" s="828" t="e">
        <f t="shared" si="42"/>
        <v>#VALUE!</v>
      </c>
      <c r="AC78" s="828">
        <f t="shared" si="42"/>
        <v>28.999999999999996</v>
      </c>
      <c r="AD78" s="828">
        <f t="shared" si="42"/>
        <v>194</v>
      </c>
      <c r="AE78" s="828">
        <f t="shared" si="42"/>
        <v>333.99999999999994</v>
      </c>
      <c r="AF78" s="828">
        <f t="shared" si="42"/>
        <v>368.99999999999994</v>
      </c>
      <c r="AG78" s="828">
        <f t="shared" si="42"/>
        <v>335.87321254501364</v>
      </c>
      <c r="AH78" s="828">
        <f t="shared" si="42"/>
        <v>347.82908103666347</v>
      </c>
      <c r="AI78" s="828">
        <f t="shared" si="42"/>
        <v>334.67196223283838</v>
      </c>
      <c r="AJ78" s="828">
        <f t="shared" si="42"/>
        <v>337.86883806362732</v>
      </c>
      <c r="AK78" s="828">
        <f t="shared" si="42"/>
        <v>359.92728129607104</v>
      </c>
      <c r="AL78" s="828">
        <f t="shared" si="42"/>
        <v>335.43388430584309</v>
      </c>
      <c r="AM78" s="828">
        <f t="shared" si="42"/>
        <v>364.941048224025</v>
      </c>
      <c r="AN78" s="828">
        <f t="shared" si="42"/>
        <v>542.80092529092258</v>
      </c>
      <c r="AO78" s="828">
        <f t="shared" si="42"/>
        <v>670.42192641360487</v>
      </c>
      <c r="AP78" s="828">
        <f t="shared" si="42"/>
        <v>697.60553829464777</v>
      </c>
      <c r="AQ78" s="828">
        <f t="shared" si="42"/>
        <v>889.12523633138255</v>
      </c>
      <c r="AR78" s="828">
        <f t="shared" si="42"/>
        <v>1063.980778036258</v>
      </c>
      <c r="AS78" s="828">
        <f t="shared" si="42"/>
        <v>1123.9128780341418</v>
      </c>
      <c r="AT78" s="828">
        <f t="shared" si="42"/>
        <v>1197.3932379151258</v>
      </c>
      <c r="AU78" s="828">
        <f t="shared" si="42"/>
        <v>1302.2460406445443</v>
      </c>
      <c r="AV78" s="828">
        <f t="shared" si="42"/>
        <v>1432.3110828586925</v>
      </c>
      <c r="AW78" s="828">
        <f t="shared" si="42"/>
        <v>1549.6187647863644</v>
      </c>
      <c r="AX78" s="828">
        <f t="shared" si="42"/>
        <v>1660.2614151742673</v>
      </c>
      <c r="AY78" s="828">
        <f>AY12/$AA12-1</f>
        <v>1767.3072970793824</v>
      </c>
      <c r="AZ78" s="142"/>
      <c r="BA78" s="142"/>
      <c r="BB78" s="142"/>
      <c r="BC78" s="142"/>
      <c r="BD78" s="142"/>
      <c r="BE78" s="142"/>
      <c r="BG78" s="180"/>
    </row>
    <row r="79" spans="2:61" ht="17.100000000000001" customHeight="1">
      <c r="X79" s="199"/>
      <c r="Y79" s="502" t="s">
        <v>211</v>
      </c>
      <c r="Z79" s="690"/>
      <c r="AA79" s="987"/>
      <c r="AB79" s="987"/>
      <c r="AC79" s="987"/>
      <c r="AD79" s="987"/>
      <c r="AE79" s="987"/>
      <c r="AF79" s="987"/>
      <c r="AG79" s="987"/>
      <c r="AH79" s="987"/>
      <c r="AI79" s="987"/>
      <c r="AJ79" s="987"/>
      <c r="AK79" s="987"/>
      <c r="AL79" s="987"/>
      <c r="AM79" s="987"/>
      <c r="AN79" s="987"/>
      <c r="AO79" s="987"/>
      <c r="AP79" s="987"/>
      <c r="AQ79" s="987"/>
      <c r="AR79" s="987"/>
      <c r="AS79" s="987"/>
      <c r="AT79" s="987"/>
      <c r="AU79" s="987"/>
      <c r="AV79" s="987"/>
      <c r="AW79" s="987"/>
      <c r="AX79" s="987"/>
      <c r="AY79" s="987"/>
      <c r="AZ79" s="142"/>
      <c r="BA79" s="142"/>
      <c r="BB79" s="142"/>
      <c r="BC79" s="142"/>
      <c r="BD79" s="142"/>
      <c r="BE79" s="142"/>
      <c r="BG79" s="180"/>
      <c r="BH79" s="180"/>
    </row>
    <row r="80" spans="2:61" ht="17.100000000000001" customHeight="1">
      <c r="X80" s="199"/>
      <c r="Y80" s="502" t="s">
        <v>212</v>
      </c>
      <c r="Z80" s="690"/>
      <c r="AA80" s="987"/>
      <c r="AB80" s="987"/>
      <c r="AC80" s="987"/>
      <c r="AD80" s="987"/>
      <c r="AE80" s="987"/>
      <c r="AF80" s="987"/>
      <c r="AG80" s="987"/>
      <c r="AH80" s="987"/>
      <c r="AI80" s="987"/>
      <c r="AJ80" s="987"/>
      <c r="AK80" s="987"/>
      <c r="AL80" s="987"/>
      <c r="AM80" s="987"/>
      <c r="AN80" s="987"/>
      <c r="AO80" s="987"/>
      <c r="AP80" s="987"/>
      <c r="AQ80" s="987"/>
      <c r="AR80" s="987"/>
      <c r="AS80" s="987"/>
      <c r="AT80" s="987"/>
      <c r="AU80" s="987"/>
      <c r="AV80" s="987"/>
      <c r="AW80" s="987"/>
      <c r="AX80" s="987"/>
      <c r="AY80" s="987"/>
      <c r="AZ80" s="142"/>
      <c r="BA80" s="142"/>
      <c r="BB80" s="142"/>
      <c r="BC80" s="142"/>
      <c r="BD80" s="142"/>
      <c r="BE80" s="142"/>
      <c r="BG80" s="180"/>
      <c r="BH80" s="180"/>
    </row>
    <row r="81" spans="24:60" ht="17.100000000000001" customHeight="1">
      <c r="X81" s="488"/>
      <c r="Y81" s="669" t="s">
        <v>321</v>
      </c>
      <c r="Z81" s="690"/>
      <c r="AA81" s="987"/>
      <c r="AB81" s="987"/>
      <c r="AC81" s="987"/>
      <c r="AD81" s="987"/>
      <c r="AE81" s="987"/>
      <c r="AF81" s="987"/>
      <c r="AG81" s="987"/>
      <c r="AH81" s="987"/>
      <c r="AI81" s="987"/>
      <c r="AJ81" s="987"/>
      <c r="AK81" s="987"/>
      <c r="AL81" s="987"/>
      <c r="AM81" s="987"/>
      <c r="AN81" s="987"/>
      <c r="AO81" s="987"/>
      <c r="AP81" s="987"/>
      <c r="AQ81" s="987"/>
      <c r="AR81" s="987"/>
      <c r="AS81" s="987"/>
      <c r="AT81" s="987"/>
      <c r="AU81" s="987"/>
      <c r="AV81" s="987"/>
      <c r="AW81" s="987"/>
      <c r="AX81" s="987"/>
      <c r="AY81" s="987"/>
      <c r="AZ81" s="142"/>
      <c r="BA81" s="142"/>
      <c r="BB81" s="142"/>
      <c r="BC81" s="142"/>
      <c r="BD81" s="142"/>
      <c r="BE81" s="142"/>
      <c r="BG81" s="180"/>
      <c r="BH81" s="180"/>
    </row>
    <row r="82" spans="24:60" ht="17.100000000000001" customHeight="1">
      <c r="X82" s="202" t="s">
        <v>50</v>
      </c>
      <c r="Y82" s="1001"/>
      <c r="Z82" s="686"/>
      <c r="AA82" s="982">
        <f t="shared" ref="AA82:AA87" si="44">AA16/$AA16-1</f>
        <v>0</v>
      </c>
      <c r="AB82" s="982">
        <f t="shared" si="42"/>
        <v>0.14797040261001215</v>
      </c>
      <c r="AC82" s="982">
        <f t="shared" si="42"/>
        <v>0.16484851353830798</v>
      </c>
      <c r="AD82" s="982">
        <f t="shared" si="42"/>
        <v>0.6733898337656361</v>
      </c>
      <c r="AE82" s="982">
        <f t="shared" si="42"/>
        <v>1.0557954533645075</v>
      </c>
      <c r="AF82" s="982">
        <f t="shared" si="42"/>
        <v>1.6929366132771735</v>
      </c>
      <c r="AG82" s="982">
        <f t="shared" si="42"/>
        <v>1.7920693201569486</v>
      </c>
      <c r="AH82" s="982">
        <f t="shared" si="42"/>
        <v>2.056028156115203</v>
      </c>
      <c r="AI82" s="982">
        <f t="shared" si="42"/>
        <v>1.5336775830373481</v>
      </c>
      <c r="AJ82" s="982">
        <f t="shared" si="42"/>
        <v>1.0060352094862339</v>
      </c>
      <c r="AK82" s="982">
        <f t="shared" si="42"/>
        <v>0.81565474780023783</v>
      </c>
      <c r="AL82" s="982">
        <f t="shared" si="42"/>
        <v>0.51063102193851795</v>
      </c>
      <c r="AM82" s="982">
        <f t="shared" si="42"/>
        <v>0.40679287516260709</v>
      </c>
      <c r="AN82" s="982">
        <f t="shared" si="42"/>
        <v>0.35399913292164986</v>
      </c>
      <c r="AO82" s="982">
        <f t="shared" si="42"/>
        <v>0.40942324462616742</v>
      </c>
      <c r="AP82" s="982">
        <f t="shared" si="42"/>
        <v>0.31869657888976266</v>
      </c>
      <c r="AQ82" s="982">
        <f t="shared" si="42"/>
        <v>0.37610702425455944</v>
      </c>
      <c r="AR82" s="982">
        <f t="shared" si="42"/>
        <v>0.21065716409355528</v>
      </c>
      <c r="AS82" s="982">
        <f t="shared" ref="AB82:AX93" si="45">AS16/$AA16-1</f>
        <v>-0.12170945444394521</v>
      </c>
      <c r="AT82" s="982">
        <f t="shared" si="45"/>
        <v>-0.38114590892502354</v>
      </c>
      <c r="AU82" s="982">
        <f t="shared" si="45"/>
        <v>-0.35015305352667936</v>
      </c>
      <c r="AV82" s="982">
        <f t="shared" si="45"/>
        <v>-0.42571118080215031</v>
      </c>
      <c r="AW82" s="982">
        <f t="shared" si="45"/>
        <v>-0.4745112386269924</v>
      </c>
      <c r="AX82" s="982">
        <f t="shared" si="45"/>
        <v>-0.49840814126899713</v>
      </c>
      <c r="AY82" s="982">
        <f t="shared" ref="AY82:AY87" si="46">AY16/$AA16-1</f>
        <v>-0.48596552378946034</v>
      </c>
      <c r="AZ82" s="142"/>
      <c r="BA82" s="142"/>
      <c r="BB82" s="142"/>
      <c r="BC82" s="142"/>
      <c r="BD82" s="142"/>
      <c r="BE82" s="142"/>
      <c r="BG82" s="180"/>
      <c r="BH82" s="180"/>
    </row>
    <row r="83" spans="24:60" ht="17.100000000000001" customHeight="1">
      <c r="X83" s="202"/>
      <c r="Y83" s="17" t="s">
        <v>215</v>
      </c>
      <c r="Z83" s="685"/>
      <c r="AA83" s="338">
        <f t="shared" si="44"/>
        <v>0</v>
      </c>
      <c r="AB83" s="338">
        <f t="shared" si="45"/>
        <v>0.15789473684210531</v>
      </c>
      <c r="AC83" s="338">
        <f t="shared" si="45"/>
        <v>0.18421052631578938</v>
      </c>
      <c r="AD83" s="338">
        <f t="shared" si="45"/>
        <v>0.71052631578947367</v>
      </c>
      <c r="AE83" s="338">
        <f t="shared" si="45"/>
        <v>1.1052631578947372</v>
      </c>
      <c r="AF83" s="338">
        <f t="shared" si="45"/>
        <v>1.763157894736842</v>
      </c>
      <c r="AG83" s="338">
        <f t="shared" si="45"/>
        <v>2.6466987697156878</v>
      </c>
      <c r="AH83" s="338">
        <f t="shared" si="45"/>
        <v>4.0926742423108662</v>
      </c>
      <c r="AI83" s="338">
        <f t="shared" si="45"/>
        <v>3.9733094958792901</v>
      </c>
      <c r="AJ83" s="338">
        <f t="shared" si="45"/>
        <v>3.7441322046229768</v>
      </c>
      <c r="AK83" s="338">
        <f t="shared" si="45"/>
        <v>4.0202092646037979</v>
      </c>
      <c r="AL83" s="338">
        <f t="shared" si="45"/>
        <v>3.0190079904588787</v>
      </c>
      <c r="AM83" s="338">
        <f t="shared" si="45"/>
        <v>2.7994372948710717</v>
      </c>
      <c r="AN83" s="338">
        <f t="shared" si="45"/>
        <v>2.6612733563495996</v>
      </c>
      <c r="AO83" s="338">
        <f t="shared" si="45"/>
        <v>2.2818868638053278</v>
      </c>
      <c r="AP83" s="338">
        <f t="shared" si="45"/>
        <v>2.1445720770242933</v>
      </c>
      <c r="AQ83" s="338">
        <f t="shared" si="45"/>
        <v>2.2977502270736223</v>
      </c>
      <c r="AR83" s="338">
        <f t="shared" si="45"/>
        <v>1.9519192196380404</v>
      </c>
      <c r="AS83" s="338">
        <f t="shared" si="45"/>
        <v>0.96109328034756936</v>
      </c>
      <c r="AT83" s="338">
        <f t="shared" si="45"/>
        <v>0.38612387340976451</v>
      </c>
      <c r="AU83" s="338">
        <f t="shared" si="45"/>
        <v>-0.24932568631491459</v>
      </c>
      <c r="AV83" s="338">
        <f t="shared" si="45"/>
        <v>-0.3761303316253406</v>
      </c>
      <c r="AW83" s="338">
        <f t="shared" si="45"/>
        <v>-0.55388408136200429</v>
      </c>
      <c r="AX83" s="338">
        <f t="shared" si="45"/>
        <v>-0.66517735342095485</v>
      </c>
      <c r="AY83" s="338">
        <f t="shared" si="46"/>
        <v>-0.67553035649119741</v>
      </c>
      <c r="AZ83" s="31"/>
      <c r="BA83" s="31"/>
      <c r="BB83" s="31"/>
      <c r="BC83" s="31"/>
      <c r="BD83" s="31"/>
      <c r="BE83" s="31"/>
    </row>
    <row r="84" spans="24:60" ht="17.100000000000001" customHeight="1">
      <c r="X84" s="202"/>
      <c r="Y84" s="17" t="s">
        <v>214</v>
      </c>
      <c r="Z84" s="685"/>
      <c r="AA84" s="338">
        <f t="shared" si="44"/>
        <v>0</v>
      </c>
      <c r="AB84" s="338">
        <f t="shared" si="45"/>
        <v>-0.16076246334310862</v>
      </c>
      <c r="AC84" s="338">
        <f t="shared" si="45"/>
        <v>-0.43747800586510266</v>
      </c>
      <c r="AD84" s="338">
        <f t="shared" si="45"/>
        <v>-0.48187683284457483</v>
      </c>
      <c r="AE84" s="338">
        <f t="shared" si="45"/>
        <v>-0.48307917888563057</v>
      </c>
      <c r="AF84" s="338">
        <f t="shared" si="45"/>
        <v>-0.49155425219941351</v>
      </c>
      <c r="AG84" s="338">
        <f t="shared" si="45"/>
        <v>-0.51967602290182957</v>
      </c>
      <c r="AH84" s="338">
        <f t="shared" si="45"/>
        <v>-0.56666666666666676</v>
      </c>
      <c r="AI84" s="338">
        <f t="shared" si="45"/>
        <v>-0.63983481955832189</v>
      </c>
      <c r="AJ84" s="338">
        <f t="shared" si="45"/>
        <v>-0.78766732499451397</v>
      </c>
      <c r="AK84" s="338">
        <f t="shared" si="45"/>
        <v>-0.87032936341692102</v>
      </c>
      <c r="AL84" s="338">
        <f t="shared" si="45"/>
        <v>-0.88763006030391223</v>
      </c>
      <c r="AM84" s="338">
        <f t="shared" si="45"/>
        <v>-0.89280230268506089</v>
      </c>
      <c r="AN84" s="338">
        <f t="shared" si="45"/>
        <v>-0.89123321875372896</v>
      </c>
      <c r="AO84" s="338">
        <f t="shared" si="45"/>
        <v>-0.89327535493112387</v>
      </c>
      <c r="AP84" s="338">
        <f t="shared" si="45"/>
        <v>-0.89316636769300017</v>
      </c>
      <c r="AQ84" s="338">
        <f t="shared" si="45"/>
        <v>-0.89288857226668905</v>
      </c>
      <c r="AR84" s="338">
        <f t="shared" si="45"/>
        <v>-0.8938364398370644</v>
      </c>
      <c r="AS84" s="338">
        <f t="shared" si="45"/>
        <v>-0.89399705036681165</v>
      </c>
      <c r="AT84" s="338">
        <f t="shared" si="45"/>
        <v>-0.9203504822596601</v>
      </c>
      <c r="AU84" s="338">
        <f t="shared" si="45"/>
        <v>-0.92499488260803187</v>
      </c>
      <c r="AV84" s="338">
        <f t="shared" si="45"/>
        <v>-0.92514822912430761</v>
      </c>
      <c r="AW84" s="338">
        <f t="shared" si="45"/>
        <v>-0.93485384802273686</v>
      </c>
      <c r="AX84" s="338">
        <f t="shared" si="45"/>
        <v>-0.95290024938299434</v>
      </c>
      <c r="AY84" s="338">
        <f t="shared" si="46"/>
        <v>-0.99061198191091548</v>
      </c>
      <c r="AZ84" s="31"/>
      <c r="BA84" s="31"/>
      <c r="BB84" s="31"/>
      <c r="BC84" s="31"/>
      <c r="BD84" s="31"/>
      <c r="BE84" s="31"/>
    </row>
    <row r="85" spans="24:60" ht="17.100000000000001" customHeight="1">
      <c r="X85" s="202"/>
      <c r="Y85" s="17" t="s">
        <v>217</v>
      </c>
      <c r="Z85" s="685"/>
      <c r="AA85" s="338">
        <f t="shared" si="44"/>
        <v>0</v>
      </c>
      <c r="AB85" s="338">
        <f t="shared" si="45"/>
        <v>0.15789473684210531</v>
      </c>
      <c r="AC85" s="338">
        <f t="shared" si="45"/>
        <v>0.1842105263157896</v>
      </c>
      <c r="AD85" s="338">
        <f t="shared" si="45"/>
        <v>0.71052631578947389</v>
      </c>
      <c r="AE85" s="338">
        <f t="shared" si="45"/>
        <v>1.1052631578947372</v>
      </c>
      <c r="AF85" s="338">
        <f t="shared" si="45"/>
        <v>1.763157894736842</v>
      </c>
      <c r="AG85" s="338">
        <f t="shared" si="45"/>
        <v>2.2461626163040993</v>
      </c>
      <c r="AH85" s="338">
        <f t="shared" si="45"/>
        <v>3.077415194366675</v>
      </c>
      <c r="AI85" s="338">
        <f t="shared" si="45"/>
        <v>3.1362269833609391</v>
      </c>
      <c r="AJ85" s="338">
        <f t="shared" si="45"/>
        <v>3.4135466751704824</v>
      </c>
      <c r="AK85" s="338">
        <f t="shared" si="45"/>
        <v>3.7571469517543719</v>
      </c>
      <c r="AL85" s="338">
        <f t="shared" si="45"/>
        <v>2.6561482017166682</v>
      </c>
      <c r="AM85" s="338">
        <f t="shared" si="45"/>
        <v>2.6437320166544573</v>
      </c>
      <c r="AN85" s="338">
        <f t="shared" si="45"/>
        <v>2.6098394280307513</v>
      </c>
      <c r="AO85" s="338">
        <f t="shared" si="45"/>
        <v>2.8170058044922657</v>
      </c>
      <c r="AP85" s="338">
        <f t="shared" si="45"/>
        <v>2.2274923522904619</v>
      </c>
      <c r="AQ85" s="338">
        <f t="shared" si="45"/>
        <v>2.4668238043712192</v>
      </c>
      <c r="AR85" s="338">
        <f t="shared" si="45"/>
        <v>2.1142237311226388</v>
      </c>
      <c r="AS85" s="338">
        <f t="shared" si="45"/>
        <v>1.3456663941658253</v>
      </c>
      <c r="AT85" s="338">
        <f t="shared" si="45"/>
        <v>0.48168643097391861</v>
      </c>
      <c r="AU85" s="338">
        <f t="shared" si="45"/>
        <v>0.55563050786835055</v>
      </c>
      <c r="AV85" s="338">
        <f t="shared" si="45"/>
        <v>0.30903905478619897</v>
      </c>
      <c r="AW85" s="338">
        <f t="shared" si="45"/>
        <v>0.14102600649488672</v>
      </c>
      <c r="AX85" s="338">
        <f t="shared" si="45"/>
        <v>9.2945145557559172E-2</v>
      </c>
      <c r="AY85" s="338">
        <f t="shared" si="46"/>
        <v>0.13588749838020098</v>
      </c>
      <c r="AZ85" s="31"/>
      <c r="BA85" s="31"/>
      <c r="BB85" s="31"/>
      <c r="BC85" s="31"/>
      <c r="BD85" s="31"/>
      <c r="BE85" s="31"/>
    </row>
    <row r="86" spans="24:60" ht="17.100000000000001" customHeight="1">
      <c r="X86" s="202"/>
      <c r="Y86" s="644" t="s">
        <v>488</v>
      </c>
      <c r="Z86" s="691"/>
      <c r="AA86" s="338">
        <f t="shared" si="44"/>
        <v>0</v>
      </c>
      <c r="AB86" s="338">
        <f t="shared" si="45"/>
        <v>0.15789473684210531</v>
      </c>
      <c r="AC86" s="338">
        <f t="shared" si="45"/>
        <v>0.18421052631578938</v>
      </c>
      <c r="AD86" s="338">
        <f t="shared" si="45"/>
        <v>0.71052631578947367</v>
      </c>
      <c r="AE86" s="338">
        <f t="shared" si="45"/>
        <v>1.1052631578947367</v>
      </c>
      <c r="AF86" s="338">
        <f t="shared" si="45"/>
        <v>1.763157894736842</v>
      </c>
      <c r="AG86" s="338">
        <f t="shared" si="45"/>
        <v>1.6655721752393431</v>
      </c>
      <c r="AH86" s="338">
        <f t="shared" si="45"/>
        <v>3.9593064059366636</v>
      </c>
      <c r="AI86" s="338">
        <f t="shared" si="45"/>
        <v>4.4461883875046881</v>
      </c>
      <c r="AJ86" s="338">
        <f t="shared" si="45"/>
        <v>5.8027808446492966</v>
      </c>
      <c r="AK86" s="338">
        <f t="shared" si="45"/>
        <v>5.8294198446219641</v>
      </c>
      <c r="AL86" s="338">
        <f t="shared" si="45"/>
        <v>3.5841228236129048</v>
      </c>
      <c r="AM86" s="338">
        <f t="shared" si="45"/>
        <v>4.7937432632857817</v>
      </c>
      <c r="AN86" s="338">
        <f t="shared" si="45"/>
        <v>4.360788874031071</v>
      </c>
      <c r="AO86" s="338">
        <f t="shared" si="45"/>
        <v>4.7162207126038602</v>
      </c>
      <c r="AP86" s="338">
        <f t="shared" si="45"/>
        <v>3.8493583062124701</v>
      </c>
      <c r="AQ86" s="338">
        <f t="shared" si="45"/>
        <v>4.0271444307226218</v>
      </c>
      <c r="AR86" s="338">
        <f t="shared" si="45"/>
        <v>2.411364756625261</v>
      </c>
      <c r="AS86" s="338">
        <f t="shared" si="45"/>
        <v>1.6634571354997747</v>
      </c>
      <c r="AT86" s="338">
        <f t="shared" si="45"/>
        <v>0.25429382116513755</v>
      </c>
      <c r="AU86" s="338">
        <f t="shared" si="45"/>
        <v>0.48327168136969934</v>
      </c>
      <c r="AV86" s="338">
        <f t="shared" si="45"/>
        <v>0.88597868087443965</v>
      </c>
      <c r="AW86" s="338">
        <f t="shared" si="45"/>
        <v>1.1759551264679828</v>
      </c>
      <c r="AX86" s="338">
        <f t="shared" si="45"/>
        <v>1.4124540287891332</v>
      </c>
      <c r="AY86" s="338">
        <f t="shared" si="46"/>
        <v>1.8624346020165325</v>
      </c>
      <c r="AZ86" s="31"/>
      <c r="BA86" s="31"/>
      <c r="BB86" s="31"/>
      <c r="BC86" s="31"/>
      <c r="BD86" s="31"/>
      <c r="BE86" s="31"/>
    </row>
    <row r="87" spans="24:60" ht="17.100000000000001" customHeight="1">
      <c r="X87" s="281"/>
      <c r="Y87" s="390" t="s">
        <v>216</v>
      </c>
      <c r="Z87" s="685"/>
      <c r="AA87" s="338">
        <f t="shared" si="44"/>
        <v>0</v>
      </c>
      <c r="AB87" s="338">
        <f t="shared" si="45"/>
        <v>0.15789473684210531</v>
      </c>
      <c r="AC87" s="338">
        <f t="shared" si="45"/>
        <v>0.1842105263157896</v>
      </c>
      <c r="AD87" s="338">
        <f t="shared" si="45"/>
        <v>0.71052631578947367</v>
      </c>
      <c r="AE87" s="338">
        <f t="shared" si="45"/>
        <v>1.1052631578947372</v>
      </c>
      <c r="AF87" s="338">
        <f t="shared" si="45"/>
        <v>1.7631578947368425</v>
      </c>
      <c r="AG87" s="338">
        <f t="shared" si="45"/>
        <v>1.6921989108003443</v>
      </c>
      <c r="AH87" s="338">
        <f t="shared" si="45"/>
        <v>1.6926467255126125</v>
      </c>
      <c r="AI87" s="338">
        <f t="shared" si="45"/>
        <v>0.932112648102569</v>
      </c>
      <c r="AJ87" s="338">
        <f t="shared" si="45"/>
        <v>0.10095004672838459</v>
      </c>
      <c r="AK87" s="338">
        <f t="shared" si="45"/>
        <v>-0.29672681454387606</v>
      </c>
      <c r="AL87" s="338">
        <f t="shared" si="45"/>
        <v>-0.30160969444201247</v>
      </c>
      <c r="AM87" s="338">
        <f t="shared" si="45"/>
        <v>-0.43910648711105194</v>
      </c>
      <c r="AN87" s="338">
        <f t="shared" si="45"/>
        <v>-0.49143111681816909</v>
      </c>
      <c r="AO87" s="338">
        <f t="shared" si="45"/>
        <v>-0.45136573905087263</v>
      </c>
      <c r="AP87" s="338">
        <f t="shared" si="45"/>
        <v>-0.3814050490974914</v>
      </c>
      <c r="AQ87" s="338">
        <f t="shared" si="45"/>
        <v>-0.38622098782865277</v>
      </c>
      <c r="AR87" s="338">
        <f t="shared" si="45"/>
        <v>-0.47753847534168814</v>
      </c>
      <c r="AS87" s="338">
        <f t="shared" si="45"/>
        <v>-0.63776539686418965</v>
      </c>
      <c r="AT87" s="338">
        <f t="shared" si="45"/>
        <v>-0.68781450786361775</v>
      </c>
      <c r="AU87" s="338">
        <f t="shared" si="45"/>
        <v>-0.62182232430018591</v>
      </c>
      <c r="AV87" s="338">
        <f t="shared" si="45"/>
        <v>-0.64716772170962777</v>
      </c>
      <c r="AW87" s="338">
        <f t="shared" si="45"/>
        <v>-0.6520732824985519</v>
      </c>
      <c r="AX87" s="338">
        <f t="shared" si="45"/>
        <v>-0.66638116813291415</v>
      </c>
      <c r="AY87" s="338">
        <f t="shared" si="46"/>
        <v>-0.66229320080881071</v>
      </c>
      <c r="AZ87" s="31"/>
      <c r="BA87" s="31"/>
      <c r="BB87" s="31"/>
      <c r="BC87" s="31"/>
      <c r="BD87" s="31"/>
      <c r="BE87" s="31"/>
    </row>
    <row r="88" spans="24:60" ht="17.100000000000001" customHeight="1" thickBot="1">
      <c r="X88" s="203"/>
      <c r="Y88" s="108" t="s">
        <v>218</v>
      </c>
      <c r="Z88" s="690"/>
      <c r="AA88" s="987"/>
      <c r="AB88" s="987"/>
      <c r="AC88" s="987"/>
      <c r="AD88" s="987"/>
      <c r="AE88" s="987"/>
      <c r="AF88" s="987"/>
      <c r="AG88" s="987"/>
      <c r="AH88" s="987"/>
      <c r="AI88" s="987"/>
      <c r="AJ88" s="987"/>
      <c r="AK88" s="987"/>
      <c r="AL88" s="987"/>
      <c r="AM88" s="987"/>
      <c r="AN88" s="987"/>
      <c r="AO88" s="987"/>
      <c r="AP88" s="987"/>
      <c r="AQ88" s="987"/>
      <c r="AR88" s="987"/>
      <c r="AS88" s="987"/>
      <c r="AT88" s="987"/>
      <c r="AU88" s="987"/>
      <c r="AV88" s="987"/>
      <c r="AW88" s="987"/>
      <c r="AX88" s="987"/>
      <c r="AY88" s="987"/>
      <c r="AZ88" s="988"/>
      <c r="BA88" s="988"/>
      <c r="BB88" s="988"/>
      <c r="BC88" s="988"/>
      <c r="BD88" s="988"/>
      <c r="BE88" s="988"/>
    </row>
    <row r="89" spans="24:60" ht="17.100000000000001" customHeight="1" thickTop="1">
      <c r="X89" s="204" t="s">
        <v>262</v>
      </c>
      <c r="Y89" s="504"/>
      <c r="Z89" s="687"/>
      <c r="AA89" s="983">
        <f t="shared" ref="AA89:AA100" si="47">AA23/$AA23-1</f>
        <v>0</v>
      </c>
      <c r="AB89" s="983">
        <f t="shared" si="45"/>
        <v>0.10552257582449265</v>
      </c>
      <c r="AC89" s="983">
        <f t="shared" si="45"/>
        <v>0.21678907795562519</v>
      </c>
      <c r="AD89" s="983">
        <f t="shared" si="45"/>
        <v>0.2219365903711934</v>
      </c>
      <c r="AE89" s="983">
        <f t="shared" si="45"/>
        <v>0.16886179869525741</v>
      </c>
      <c r="AF89" s="983">
        <f t="shared" si="45"/>
        <v>0.27995605106481247</v>
      </c>
      <c r="AG89" s="983">
        <f t="shared" si="45"/>
        <v>0.32467666935426065</v>
      </c>
      <c r="AH89" s="983">
        <f t="shared" si="45"/>
        <v>0.12921879944927772</v>
      </c>
      <c r="AI89" s="983">
        <f t="shared" si="45"/>
        <v>2.9107341460523184E-2</v>
      </c>
      <c r="AJ89" s="983">
        <f t="shared" si="45"/>
        <v>-0.28587028876379506</v>
      </c>
      <c r="AK89" s="983">
        <f t="shared" si="45"/>
        <v>-0.45281551006819842</v>
      </c>
      <c r="AL89" s="983">
        <f t="shared" si="45"/>
        <v>-0.52793900434169694</v>
      </c>
      <c r="AM89" s="983">
        <f t="shared" si="45"/>
        <v>-0.55366150889473265</v>
      </c>
      <c r="AN89" s="983">
        <f t="shared" si="45"/>
        <v>-0.57927771025294861</v>
      </c>
      <c r="AO89" s="983">
        <f t="shared" si="45"/>
        <v>-0.59076469002750542</v>
      </c>
      <c r="AP89" s="983">
        <f t="shared" si="45"/>
        <v>-0.60677206706906639</v>
      </c>
      <c r="AQ89" s="983">
        <f t="shared" si="45"/>
        <v>-0.59308374444006762</v>
      </c>
      <c r="AR89" s="983">
        <f t="shared" si="45"/>
        <v>-0.63164001009659065</v>
      </c>
      <c r="AS89" s="983">
        <f t="shared" si="45"/>
        <v>-0.67493027176198206</v>
      </c>
      <c r="AT89" s="983">
        <f t="shared" si="45"/>
        <v>-0.80960154693740694</v>
      </c>
      <c r="AU89" s="983">
        <f t="shared" si="45"/>
        <v>-0.81137288197417123</v>
      </c>
      <c r="AV89" s="983">
        <f t="shared" si="45"/>
        <v>-0.82508712038286958</v>
      </c>
      <c r="AW89" s="983">
        <f t="shared" si="45"/>
        <v>-0.82610652674773499</v>
      </c>
      <c r="AX89" s="983">
        <f t="shared" si="45"/>
        <v>-0.83643567147215969</v>
      </c>
      <c r="AY89" s="983">
        <f t="shared" ref="AY89:AY100" si="48">AY23/$AA23-1</f>
        <v>-0.83934614639958594</v>
      </c>
      <c r="AZ89" s="142"/>
      <c r="BA89" s="142"/>
      <c r="BB89" s="142"/>
      <c r="BC89" s="142"/>
      <c r="BD89" s="142"/>
      <c r="BE89" s="142"/>
    </row>
    <row r="90" spans="24:60" ht="17.100000000000001" customHeight="1">
      <c r="X90" s="204"/>
      <c r="Y90" s="502" t="s">
        <v>263</v>
      </c>
      <c r="Z90" s="685"/>
      <c r="AA90" s="338">
        <f t="shared" si="47"/>
        <v>0</v>
      </c>
      <c r="AB90" s="338">
        <f t="shared" si="45"/>
        <v>0.11764705882352966</v>
      </c>
      <c r="AC90" s="338">
        <f t="shared" si="45"/>
        <v>0.2352941176470591</v>
      </c>
      <c r="AD90" s="338">
        <f t="shared" si="45"/>
        <v>0.2352941176470591</v>
      </c>
      <c r="AE90" s="338">
        <f t="shared" si="45"/>
        <v>0.17647058823529416</v>
      </c>
      <c r="AF90" s="338">
        <f t="shared" si="45"/>
        <v>0.29411764705882382</v>
      </c>
      <c r="AG90" s="338">
        <f t="shared" si="45"/>
        <v>0.1495968945954016</v>
      </c>
      <c r="AH90" s="338">
        <f t="shared" si="45"/>
        <v>-0.29053448790683778</v>
      </c>
      <c r="AI90" s="338">
        <f t="shared" si="45"/>
        <v>-0.42191699014631223</v>
      </c>
      <c r="AJ90" s="338">
        <f t="shared" si="45"/>
        <v>-0.57957599283368166</v>
      </c>
      <c r="AK90" s="338">
        <f t="shared" si="45"/>
        <v>-0.76351149596894596</v>
      </c>
      <c r="AL90" s="338">
        <f t="shared" si="45"/>
        <v>-0.78321887130486711</v>
      </c>
      <c r="AM90" s="338">
        <f t="shared" si="45"/>
        <v>-0.76351149596894596</v>
      </c>
      <c r="AN90" s="338">
        <f t="shared" si="45"/>
        <v>-0.7766497461928934</v>
      </c>
      <c r="AO90" s="338">
        <f t="shared" si="45"/>
        <v>-0.78978799641684083</v>
      </c>
      <c r="AP90" s="338">
        <f t="shared" si="45"/>
        <v>-0.73197969543147212</v>
      </c>
      <c r="AQ90" s="338">
        <f t="shared" si="45"/>
        <v>-0.62444311734846214</v>
      </c>
      <c r="AR90" s="338">
        <f t="shared" si="45"/>
        <v>-0.67049268438339804</v>
      </c>
      <c r="AS90" s="338">
        <f t="shared" si="45"/>
        <v>-0.64592415646461632</v>
      </c>
      <c r="AT90" s="338">
        <f t="shared" si="45"/>
        <v>-0.93299492385786797</v>
      </c>
      <c r="AU90" s="338">
        <f t="shared" si="45"/>
        <v>-0.94547626157061804</v>
      </c>
      <c r="AV90" s="338">
        <f t="shared" si="45"/>
        <v>-0.96189907435055244</v>
      </c>
      <c r="AW90" s="338">
        <f t="shared" si="45"/>
        <v>-0.96452672439534193</v>
      </c>
      <c r="AX90" s="338">
        <f t="shared" si="45"/>
        <v>-0.97326366079426696</v>
      </c>
      <c r="AY90" s="338">
        <f t="shared" si="48"/>
        <v>-0.98226336219767096</v>
      </c>
      <c r="AZ90" s="142"/>
      <c r="BA90" s="142"/>
      <c r="BB90" s="142"/>
      <c r="BC90" s="142"/>
      <c r="BD90" s="142"/>
      <c r="BE90" s="142"/>
    </row>
    <row r="91" spans="24:60" ht="17.100000000000001" customHeight="1">
      <c r="X91" s="204"/>
      <c r="Y91" s="502" t="s">
        <v>219</v>
      </c>
      <c r="Z91" s="685"/>
      <c r="AA91" s="338">
        <f t="shared" si="47"/>
        <v>0</v>
      </c>
      <c r="AB91" s="338">
        <f t="shared" si="45"/>
        <v>-0.13720109760878085</v>
      </c>
      <c r="AC91" s="338">
        <f t="shared" si="45"/>
        <v>-0.26969815758526072</v>
      </c>
      <c r="AD91" s="338">
        <f t="shared" si="45"/>
        <v>-0.2330458643669151</v>
      </c>
      <c r="AE91" s="338">
        <f t="shared" si="45"/>
        <v>-0.25499803998432002</v>
      </c>
      <c r="AF91" s="338">
        <f t="shared" si="45"/>
        <v>-0.22206977655821258</v>
      </c>
      <c r="AG91" s="338">
        <f t="shared" si="45"/>
        <v>-6.6483731869855012E-2</v>
      </c>
      <c r="AH91" s="338">
        <f t="shared" si="45"/>
        <v>0.24468835750685991</v>
      </c>
      <c r="AI91" s="338">
        <f t="shared" si="45"/>
        <v>1.6449627597020773</v>
      </c>
      <c r="AJ91" s="338">
        <f t="shared" si="45"/>
        <v>3.2008232065856523</v>
      </c>
      <c r="AK91" s="338">
        <f t="shared" si="45"/>
        <v>5.6901999215993717</v>
      </c>
      <c r="AL91" s="338">
        <f t="shared" si="45"/>
        <v>6.4681301450411599</v>
      </c>
      <c r="AM91" s="338">
        <f t="shared" si="45"/>
        <v>6.3125441003528007</v>
      </c>
      <c r="AN91" s="338">
        <f t="shared" si="45"/>
        <v>6.3270428969523795</v>
      </c>
      <c r="AO91" s="338">
        <f t="shared" si="45"/>
        <v>6.2326093286905282</v>
      </c>
      <c r="AP91" s="338">
        <f t="shared" si="45"/>
        <v>6.5339515047835839</v>
      </c>
      <c r="AQ91" s="338">
        <f t="shared" si="45"/>
        <v>6.1028219239645116</v>
      </c>
      <c r="AR91" s="338">
        <f t="shared" si="45"/>
        <v>6.0914817193683986</v>
      </c>
      <c r="AS91" s="338">
        <f t="shared" si="45"/>
        <v>3.2474990199921594</v>
      </c>
      <c r="AT91" s="338">
        <f t="shared" si="45"/>
        <v>0.55586044688357483</v>
      </c>
      <c r="AU91" s="338">
        <f t="shared" si="45"/>
        <v>1.0044150137201093</v>
      </c>
      <c r="AV91" s="338">
        <f t="shared" si="45"/>
        <v>0.24468835750685991</v>
      </c>
      <c r="AW91" s="338">
        <f t="shared" si="45"/>
        <v>0.24468835750685991</v>
      </c>
      <c r="AX91" s="338">
        <f t="shared" si="45"/>
        <v>8.9102312818502227E-2</v>
      </c>
      <c r="AY91" s="338">
        <f t="shared" si="48"/>
        <v>0.24468835750685991</v>
      </c>
      <c r="AZ91" s="142"/>
      <c r="BA91" s="142"/>
      <c r="BB91" s="142"/>
      <c r="BC91" s="142"/>
      <c r="BD91" s="142"/>
      <c r="BE91" s="142"/>
    </row>
    <row r="92" spans="24:60" ht="17.100000000000001" customHeight="1">
      <c r="X92" s="204"/>
      <c r="Y92" s="502" t="s">
        <v>220</v>
      </c>
      <c r="Z92" s="685"/>
      <c r="AA92" s="338">
        <f t="shared" si="47"/>
        <v>0</v>
      </c>
      <c r="AB92" s="338">
        <f t="shared" si="45"/>
        <v>0.11764705882352944</v>
      </c>
      <c r="AC92" s="338">
        <f t="shared" si="45"/>
        <v>0.23529411764705888</v>
      </c>
      <c r="AD92" s="338">
        <f t="shared" si="45"/>
        <v>0.23529411764705888</v>
      </c>
      <c r="AE92" s="338">
        <f t="shared" si="45"/>
        <v>0.17647058823529416</v>
      </c>
      <c r="AF92" s="338">
        <f t="shared" si="45"/>
        <v>0.29411764705882359</v>
      </c>
      <c r="AG92" s="338">
        <f t="shared" si="45"/>
        <v>0.38931380963971862</v>
      </c>
      <c r="AH92" s="338">
        <f t="shared" si="45"/>
        <v>0.71437059935384251</v>
      </c>
      <c r="AI92" s="338">
        <f t="shared" si="45"/>
        <v>0.72594493490122636</v>
      </c>
      <c r="AJ92" s="338">
        <f t="shared" si="45"/>
        <v>0.78485279583201462</v>
      </c>
      <c r="AK92" s="338">
        <f t="shared" si="45"/>
        <v>1.0340984552547514</v>
      </c>
      <c r="AL92" s="338">
        <f t="shared" si="45"/>
        <v>0.50039042699063629</v>
      </c>
      <c r="AM92" s="338">
        <f t="shared" si="45"/>
        <v>0.59814413468237593</v>
      </c>
      <c r="AN92" s="338">
        <f t="shared" si="45"/>
        <v>0.67088025650231531</v>
      </c>
      <c r="AO92" s="338">
        <f t="shared" si="45"/>
        <v>0.90221926790358586</v>
      </c>
      <c r="AP92" s="338">
        <f t="shared" si="45"/>
        <v>0.74775290345978052</v>
      </c>
      <c r="AQ92" s="338">
        <f t="shared" si="45"/>
        <v>0.4991020836881328</v>
      </c>
      <c r="AR92" s="338">
        <f t="shared" si="45"/>
        <v>0.3931477355703572</v>
      </c>
      <c r="AS92" s="338">
        <f t="shared" si="45"/>
        <v>6.3190287991744754E-2</v>
      </c>
      <c r="AT92" s="338">
        <f t="shared" si="45"/>
        <v>-0.31759297124388708</v>
      </c>
      <c r="AU92" s="338">
        <f t="shared" si="45"/>
        <v>-0.27274096954871507</v>
      </c>
      <c r="AV92" s="338">
        <f t="shared" si="45"/>
        <v>-0.36426391065314534</v>
      </c>
      <c r="AW92" s="338">
        <f t="shared" si="45"/>
        <v>-0.40616794667370237</v>
      </c>
      <c r="AX92" s="338">
        <f t="shared" si="45"/>
        <v>-0.41290165525453126</v>
      </c>
      <c r="AY92" s="338">
        <f t="shared" si="48"/>
        <v>-0.4346081152099045</v>
      </c>
      <c r="AZ92" s="142"/>
      <c r="BA92" s="142"/>
      <c r="BB92" s="142"/>
      <c r="BC92" s="142"/>
      <c r="BD92" s="142"/>
      <c r="BE92" s="142"/>
    </row>
    <row r="93" spans="24:60" ht="17.100000000000001" customHeight="1">
      <c r="X93" s="204"/>
      <c r="Y93" s="644" t="s">
        <v>488</v>
      </c>
      <c r="Z93" s="691"/>
      <c r="AA93" s="338">
        <f t="shared" si="47"/>
        <v>0</v>
      </c>
      <c r="AB93" s="338">
        <f t="shared" si="45"/>
        <v>0.11764705882352944</v>
      </c>
      <c r="AC93" s="338">
        <f t="shared" si="45"/>
        <v>0.23529411764705888</v>
      </c>
      <c r="AD93" s="338">
        <f t="shared" si="45"/>
        <v>0.23529411764705888</v>
      </c>
      <c r="AE93" s="338">
        <f t="shared" si="45"/>
        <v>0.17647058823529416</v>
      </c>
      <c r="AF93" s="338">
        <f t="shared" si="45"/>
        <v>0.29411764705882359</v>
      </c>
      <c r="AG93" s="338">
        <f t="shared" si="45"/>
        <v>2.7603765686104329</v>
      </c>
      <c r="AH93" s="338">
        <f t="shared" si="45"/>
        <v>3.8865801484627873</v>
      </c>
      <c r="AI93" s="338">
        <f t="shared" si="45"/>
        <v>4.9154048010455691</v>
      </c>
      <c r="AJ93" s="338">
        <f t="shared" si="45"/>
        <v>6.9204447757231673</v>
      </c>
      <c r="AK93" s="338">
        <f t="shared" si="45"/>
        <v>7.0027058210890676</v>
      </c>
      <c r="AL93" s="338">
        <f t="shared" si="45"/>
        <v>6.5171589899629332</v>
      </c>
      <c r="AM93" s="338">
        <f t="shared" si="45"/>
        <v>7.2347080265885211</v>
      </c>
      <c r="AN93" s="338">
        <f t="shared" si="45"/>
        <v>6.7917406087586905</v>
      </c>
      <c r="AO93" s="338">
        <f t="shared" si="45"/>
        <v>6.7551701604092429</v>
      </c>
      <c r="AP93" s="338">
        <f t="shared" si="45"/>
        <v>5.4930965824969107</v>
      </c>
      <c r="AQ93" s="338">
        <f t="shared" si="45"/>
        <v>4.2220750380346539</v>
      </c>
      <c r="AR93" s="338">
        <f t="shared" si="45"/>
        <v>2.3343898820159912</v>
      </c>
      <c r="AS93" s="338">
        <f t="shared" si="45"/>
        <v>1.6996011207081332</v>
      </c>
      <c r="AT93" s="338">
        <f t="shared" si="45"/>
        <v>0.81894914629332671</v>
      </c>
      <c r="AU93" s="338">
        <f t="shared" ref="AB93:AX100" si="49">AU27/$AA27-1</f>
        <v>1.4528370278852725</v>
      </c>
      <c r="AV93" s="338">
        <f t="shared" si="49"/>
        <v>0.80555087454179741</v>
      </c>
      <c r="AW93" s="338">
        <f t="shared" si="49"/>
        <v>0.56951794520967547</v>
      </c>
      <c r="AX93" s="338">
        <f t="shared" si="49"/>
        <v>0.54941554264476111</v>
      </c>
      <c r="AY93" s="338">
        <f t="shared" si="48"/>
        <v>0.74305434445953344</v>
      </c>
      <c r="AZ93" s="142"/>
      <c r="BA93" s="142"/>
      <c r="BB93" s="142"/>
      <c r="BC93" s="142"/>
      <c r="BD93" s="142"/>
      <c r="BE93" s="142"/>
    </row>
    <row r="94" spans="24:60" ht="17.100000000000001" customHeight="1">
      <c r="X94" s="204"/>
      <c r="Y94" s="390" t="s">
        <v>221</v>
      </c>
      <c r="Z94" s="685"/>
      <c r="AA94" s="338">
        <f t="shared" si="47"/>
        <v>0</v>
      </c>
      <c r="AB94" s="338">
        <f t="shared" si="49"/>
        <v>0.11764705882352944</v>
      </c>
      <c r="AC94" s="338">
        <f t="shared" si="49"/>
        <v>0.2352941176470591</v>
      </c>
      <c r="AD94" s="338">
        <f t="shared" si="49"/>
        <v>0.2352941176470591</v>
      </c>
      <c r="AE94" s="338">
        <f t="shared" si="49"/>
        <v>0.17647058823529438</v>
      </c>
      <c r="AF94" s="338">
        <f t="shared" si="49"/>
        <v>0.29411764705882337</v>
      </c>
      <c r="AG94" s="338">
        <f t="shared" si="49"/>
        <v>0.38500885303954346</v>
      </c>
      <c r="AH94" s="338">
        <f t="shared" si="49"/>
        <v>0.2300385036957926</v>
      </c>
      <c r="AI94" s="338">
        <f t="shared" si="49"/>
        <v>8.7518619487929161E-2</v>
      </c>
      <c r="AJ94" s="338">
        <f t="shared" si="49"/>
        <v>-0.40128722736348277</v>
      </c>
      <c r="AK94" s="338">
        <f t="shared" si="49"/>
        <v>-0.64133107098788933</v>
      </c>
      <c r="AL94" s="338">
        <f t="shared" si="49"/>
        <v>-0.73823989790987821</v>
      </c>
      <c r="AM94" s="338">
        <f t="shared" si="49"/>
        <v>-0.8006549732303887</v>
      </c>
      <c r="AN94" s="338">
        <f t="shared" si="49"/>
        <v>-0.82990733971482833</v>
      </c>
      <c r="AO94" s="338">
        <f t="shared" si="49"/>
        <v>-0.85466845111143053</v>
      </c>
      <c r="AP94" s="338">
        <f t="shared" si="49"/>
        <v>-0.88913139317102974</v>
      </c>
      <c r="AQ94" s="338">
        <f t="shared" si="49"/>
        <v>-0.88080803080107506</v>
      </c>
      <c r="AR94" s="338">
        <f t="shared" si="49"/>
        <v>-0.89153077738001074</v>
      </c>
      <c r="AS94" s="338">
        <f t="shared" si="49"/>
        <v>-0.89792163769413369</v>
      </c>
      <c r="AT94" s="338">
        <f t="shared" si="49"/>
        <v>-0.91233920976347327</v>
      </c>
      <c r="AU94" s="338">
        <f t="shared" si="49"/>
        <v>-0.92330011586504424</v>
      </c>
      <c r="AV94" s="338">
        <f t="shared" si="49"/>
        <v>-0.91290130751227183</v>
      </c>
      <c r="AW94" s="338">
        <f t="shared" si="49"/>
        <v>-0.91138364359051571</v>
      </c>
      <c r="AX94" s="338">
        <f t="shared" si="49"/>
        <v>-0.92077067599545104</v>
      </c>
      <c r="AY94" s="338">
        <f t="shared" si="48"/>
        <v>-0.92582955573463765</v>
      </c>
      <c r="AZ94" s="142"/>
      <c r="BA94" s="142"/>
      <c r="BB94" s="142"/>
      <c r="BC94" s="142"/>
      <c r="BD94" s="142"/>
      <c r="BE94" s="142"/>
    </row>
    <row r="95" spans="24:60" ht="17.100000000000001" customHeight="1" thickBot="1">
      <c r="X95" s="671"/>
      <c r="Y95" s="644" t="s">
        <v>489</v>
      </c>
      <c r="Z95" s="690"/>
      <c r="AA95" s="827">
        <f t="shared" si="47"/>
        <v>0</v>
      </c>
      <c r="AB95" s="827">
        <f t="shared" si="49"/>
        <v>-5.1194122204485271E-2</v>
      </c>
      <c r="AC95" s="827">
        <f t="shared" si="49"/>
        <v>1.8355111612593511E-3</v>
      </c>
      <c r="AD95" s="827">
        <f t="shared" si="49"/>
        <v>8.8462018438307366E-2</v>
      </c>
      <c r="AE95" s="827">
        <f t="shared" si="49"/>
        <v>0.12723134200304687</v>
      </c>
      <c r="AF95" s="827">
        <f t="shared" si="49"/>
        <v>0.14255240046381723</v>
      </c>
      <c r="AG95" s="827">
        <f t="shared" si="49"/>
        <v>0.16584337318073761</v>
      </c>
      <c r="AH95" s="827">
        <f t="shared" si="49"/>
        <v>0.17100542333751023</v>
      </c>
      <c r="AI95" s="827">
        <f t="shared" si="49"/>
        <v>0.17698253404535191</v>
      </c>
      <c r="AJ95" s="827">
        <f t="shared" si="49"/>
        <v>0.17575770839540672</v>
      </c>
      <c r="AK95" s="827">
        <f t="shared" si="49"/>
        <v>0.16098290842723206</v>
      </c>
      <c r="AL95" s="827">
        <f t="shared" si="49"/>
        <v>0.15159606275056259</v>
      </c>
      <c r="AM95" s="827">
        <f t="shared" si="49"/>
        <v>0.18200419099715548</v>
      </c>
      <c r="AN95" s="827">
        <f t="shared" si="49"/>
        <v>0.15020383013462113</v>
      </c>
      <c r="AO95" s="827">
        <f t="shared" si="49"/>
        <v>0.21464301127825403</v>
      </c>
      <c r="AP95" s="827">
        <f t="shared" si="49"/>
        <v>0.23627136446595953</v>
      </c>
      <c r="AQ95" s="827">
        <f t="shared" si="49"/>
        <v>0.25693575204219887</v>
      </c>
      <c r="AR95" s="827">
        <f t="shared" si="49"/>
        <v>0.24653170962955406</v>
      </c>
      <c r="AS95" s="827">
        <f t="shared" si="49"/>
        <v>0.24457262291937143</v>
      </c>
      <c r="AT95" s="827">
        <f t="shared" si="49"/>
        <v>0.23239617676660185</v>
      </c>
      <c r="AU95" s="827">
        <f t="shared" si="49"/>
        <v>0.17594727257378517</v>
      </c>
      <c r="AV95" s="827">
        <f t="shared" si="49"/>
        <v>0.18590541148201245</v>
      </c>
      <c r="AW95" s="827">
        <f t="shared" si="49"/>
        <v>0.21802475594088877</v>
      </c>
      <c r="AX95" s="827">
        <f t="shared" si="49"/>
        <v>0.21920875046188049</v>
      </c>
      <c r="AY95" s="827">
        <f t="shared" si="48"/>
        <v>0.21572947020294575</v>
      </c>
      <c r="AZ95" s="33"/>
      <c r="BA95" s="33"/>
      <c r="BB95" s="33"/>
      <c r="BC95" s="33"/>
      <c r="BD95" s="33"/>
      <c r="BE95" s="33"/>
    </row>
    <row r="96" spans="24:60" ht="17.100000000000001" customHeight="1" thickTop="1">
      <c r="X96" s="674" t="s">
        <v>323</v>
      </c>
      <c r="Y96" s="675"/>
      <c r="Z96" s="688"/>
      <c r="AA96" s="984">
        <f t="shared" si="47"/>
        <v>0</v>
      </c>
      <c r="AB96" s="984">
        <f t="shared" si="49"/>
        <v>0</v>
      </c>
      <c r="AC96" s="984">
        <f t="shared" si="49"/>
        <v>0</v>
      </c>
      <c r="AD96" s="984">
        <f t="shared" si="49"/>
        <v>0.33333333333333326</v>
      </c>
      <c r="AE96" s="984">
        <f t="shared" si="49"/>
        <v>1.3333333333333335</v>
      </c>
      <c r="AF96" s="984">
        <f t="shared" si="49"/>
        <v>5.1666666666666634</v>
      </c>
      <c r="AG96" s="984">
        <f t="shared" si="49"/>
        <v>4.9070045670679656</v>
      </c>
      <c r="AH96" s="984">
        <f t="shared" si="49"/>
        <v>4.2534447408657448</v>
      </c>
      <c r="AI96" s="984">
        <f t="shared" si="49"/>
        <v>4.249653710458265</v>
      </c>
      <c r="AJ96" s="984">
        <f t="shared" si="49"/>
        <v>7.592268641765477</v>
      </c>
      <c r="AK96" s="984">
        <f t="shared" si="49"/>
        <v>4.6558089683166246</v>
      </c>
      <c r="AL96" s="984">
        <f t="shared" si="49"/>
        <v>4.9306837551504961</v>
      </c>
      <c r="AM96" s="984">
        <f t="shared" si="49"/>
        <v>7.2618720629056064</v>
      </c>
      <c r="AN96" s="984">
        <f t="shared" si="49"/>
        <v>8.0953917164130154</v>
      </c>
      <c r="AO96" s="984">
        <f t="shared" si="49"/>
        <v>10.169718669590955</v>
      </c>
      <c r="AP96" s="984">
        <f t="shared" si="49"/>
        <v>37.00302065694332</v>
      </c>
      <c r="AQ96" s="984">
        <f t="shared" si="49"/>
        <v>32.246413633961375</v>
      </c>
      <c r="AR96" s="984">
        <f t="shared" si="49"/>
        <v>35.794241736060705</v>
      </c>
      <c r="AS96" s="984">
        <f t="shared" si="49"/>
        <v>34.670520803774814</v>
      </c>
      <c r="AT96" s="984">
        <f t="shared" si="49"/>
        <v>34.473363664773125</v>
      </c>
      <c r="AU96" s="984">
        <f t="shared" si="49"/>
        <v>40.639178222534113</v>
      </c>
      <c r="AV96" s="984">
        <f t="shared" si="49"/>
        <v>46.472126098304443</v>
      </c>
      <c r="AW96" s="984">
        <f t="shared" si="49"/>
        <v>37.176318026814975</v>
      </c>
      <c r="AX96" s="984">
        <f t="shared" si="49"/>
        <v>40.380606522994846</v>
      </c>
      <c r="AY96" s="984">
        <f t="shared" si="48"/>
        <v>24.2584206768563</v>
      </c>
      <c r="AZ96" s="676">
        <f t="shared" ref="AZ96:BE96" si="50">SUM(AZ97:AZ99)</f>
        <v>0</v>
      </c>
      <c r="BA96" s="676">
        <f t="shared" si="50"/>
        <v>0</v>
      </c>
      <c r="BB96" s="676">
        <f t="shared" si="50"/>
        <v>0</v>
      </c>
      <c r="BC96" s="676">
        <f t="shared" si="50"/>
        <v>0</v>
      </c>
      <c r="BD96" s="676">
        <f t="shared" si="50"/>
        <v>0</v>
      </c>
      <c r="BE96" s="676">
        <f t="shared" si="50"/>
        <v>0</v>
      </c>
    </row>
    <row r="97" spans="2:61" ht="17.100000000000001" customHeight="1">
      <c r="X97" s="674"/>
      <c r="Y97" s="502" t="s">
        <v>497</v>
      </c>
      <c r="Z97" s="690"/>
      <c r="AA97" s="827">
        <f t="shared" si="47"/>
        <v>0</v>
      </c>
      <c r="AB97" s="827">
        <f t="shared" si="49"/>
        <v>0</v>
      </c>
      <c r="AC97" s="827">
        <f t="shared" si="49"/>
        <v>0</v>
      </c>
      <c r="AD97" s="827">
        <f t="shared" si="49"/>
        <v>0.33333333333333326</v>
      </c>
      <c r="AE97" s="827">
        <f t="shared" si="49"/>
        <v>1.3333333333333335</v>
      </c>
      <c r="AF97" s="827">
        <f t="shared" si="49"/>
        <v>5.166666666666667</v>
      </c>
      <c r="AG97" s="827">
        <f t="shared" si="49"/>
        <v>5.166666666666667</v>
      </c>
      <c r="AH97" s="827">
        <f t="shared" si="49"/>
        <v>5.166666666666667</v>
      </c>
      <c r="AI97" s="827">
        <f t="shared" si="49"/>
        <v>5.166666666666667</v>
      </c>
      <c r="AJ97" s="827">
        <f t="shared" si="49"/>
        <v>5.166666666666667</v>
      </c>
      <c r="AK97" s="827">
        <f t="shared" si="49"/>
        <v>5.7272727272727284</v>
      </c>
      <c r="AL97" s="827">
        <f t="shared" si="49"/>
        <v>5.7272727272727284</v>
      </c>
      <c r="AM97" s="827">
        <f t="shared" si="49"/>
        <v>16.939393939393938</v>
      </c>
      <c r="AN97" s="827">
        <f t="shared" si="49"/>
        <v>5.7272727272727284</v>
      </c>
      <c r="AO97" s="827">
        <f t="shared" si="49"/>
        <v>5.7272727272727284</v>
      </c>
      <c r="AP97" s="827">
        <f t="shared" si="49"/>
        <v>330.87878787878788</v>
      </c>
      <c r="AQ97" s="827">
        <f t="shared" si="49"/>
        <v>264.72727272727269</v>
      </c>
      <c r="AR97" s="827">
        <f t="shared" si="49"/>
        <v>276.5</v>
      </c>
      <c r="AS97" s="827">
        <f t="shared" si="49"/>
        <v>297.24242424242419</v>
      </c>
      <c r="AT97" s="827">
        <f t="shared" si="49"/>
        <v>312.37878787878788</v>
      </c>
      <c r="AU97" s="827">
        <f t="shared" si="49"/>
        <v>374.60606060606062</v>
      </c>
      <c r="AV97" s="827">
        <f t="shared" si="49"/>
        <v>442.99999999999989</v>
      </c>
      <c r="AW97" s="827">
        <f t="shared" si="49"/>
        <v>343.77272727272725</v>
      </c>
      <c r="AX97" s="827">
        <f t="shared" si="49"/>
        <v>399.83333333333331</v>
      </c>
      <c r="AY97" s="827">
        <f t="shared" si="48"/>
        <v>218.19696969696969</v>
      </c>
      <c r="AZ97" s="14">
        <v>0</v>
      </c>
      <c r="BA97" s="14">
        <v>0</v>
      </c>
      <c r="BB97" s="14">
        <v>0</v>
      </c>
      <c r="BC97" s="14">
        <v>0</v>
      </c>
      <c r="BD97" s="14">
        <v>0</v>
      </c>
      <c r="BE97" s="14">
        <v>0</v>
      </c>
    </row>
    <row r="98" spans="2:61" ht="17.100000000000001" customHeight="1">
      <c r="X98" s="674"/>
      <c r="Y98" s="502" t="s">
        <v>213</v>
      </c>
      <c r="Z98" s="690"/>
      <c r="AA98" s="827">
        <f t="shared" si="47"/>
        <v>0</v>
      </c>
      <c r="AB98" s="827">
        <f t="shared" si="49"/>
        <v>0</v>
      </c>
      <c r="AC98" s="827">
        <f t="shared" si="49"/>
        <v>0</v>
      </c>
      <c r="AD98" s="827">
        <f t="shared" si="49"/>
        <v>0.33333333333333326</v>
      </c>
      <c r="AE98" s="827">
        <f t="shared" si="49"/>
        <v>1.3333333333333335</v>
      </c>
      <c r="AF98" s="827">
        <f t="shared" si="49"/>
        <v>5.1666666666666634</v>
      </c>
      <c r="AG98" s="827">
        <f t="shared" si="49"/>
        <v>5.1910607901885575</v>
      </c>
      <c r="AH98" s="827">
        <f t="shared" si="49"/>
        <v>3.5545824345635317</v>
      </c>
      <c r="AI98" s="827">
        <f t="shared" si="49"/>
        <v>3.3496829692518446</v>
      </c>
      <c r="AJ98" s="827">
        <f t="shared" si="49"/>
        <v>6.7534491181553076</v>
      </c>
      <c r="AK98" s="827">
        <f t="shared" si="49"/>
        <v>2.648017696050891</v>
      </c>
      <c r="AL98" s="827">
        <f t="shared" si="49"/>
        <v>3.2958716205833092</v>
      </c>
      <c r="AM98" s="827">
        <f t="shared" si="49"/>
        <v>5.1023481847940131</v>
      </c>
      <c r="AN98" s="827">
        <f t="shared" si="49"/>
        <v>3.7759928856355307</v>
      </c>
      <c r="AO98" s="827">
        <f t="shared" si="49"/>
        <v>5.6522243812428714</v>
      </c>
      <c r="AP98" s="827">
        <f t="shared" si="49"/>
        <v>4.9012865069862306</v>
      </c>
      <c r="AQ98" s="827">
        <f t="shared" si="49"/>
        <v>6.0783486656033547</v>
      </c>
      <c r="AR98" s="827">
        <f t="shared" si="49"/>
        <v>7.9839351943180787</v>
      </c>
      <c r="AS98" s="827">
        <f t="shared" si="49"/>
        <v>7.3290940551090475</v>
      </c>
      <c r="AT98" s="827">
        <f t="shared" si="49"/>
        <v>5.674222100170291</v>
      </c>
      <c r="AU98" s="827">
        <f t="shared" si="49"/>
        <v>5.987943525513951</v>
      </c>
      <c r="AV98" s="827">
        <f t="shared" si="49"/>
        <v>5.4063904179520339</v>
      </c>
      <c r="AW98" s="827">
        <f t="shared" si="49"/>
        <v>5.4873410878072493</v>
      </c>
      <c r="AX98" s="827">
        <f t="shared" si="49"/>
        <v>3.0227508138891492</v>
      </c>
      <c r="AY98" s="827">
        <f t="shared" si="48"/>
        <v>3.8374919396067391</v>
      </c>
      <c r="AZ98" s="14">
        <v>0</v>
      </c>
      <c r="BA98" s="14">
        <v>0</v>
      </c>
      <c r="BB98" s="14">
        <v>0</v>
      </c>
      <c r="BC98" s="14">
        <v>0</v>
      </c>
      <c r="BD98" s="14">
        <v>0</v>
      </c>
      <c r="BE98" s="14">
        <v>0</v>
      </c>
    </row>
    <row r="99" spans="2:61" ht="17.100000000000001" customHeight="1" thickBot="1">
      <c r="X99" s="674"/>
      <c r="Y99" s="673" t="s">
        <v>488</v>
      </c>
      <c r="Z99" s="692"/>
      <c r="AA99" s="985">
        <f t="shared" si="47"/>
        <v>0</v>
      </c>
      <c r="AB99" s="985">
        <f t="shared" si="49"/>
        <v>0</v>
      </c>
      <c r="AC99" s="985">
        <f t="shared" si="49"/>
        <v>0</v>
      </c>
      <c r="AD99" s="985">
        <f t="shared" si="49"/>
        <v>0.33333333333333326</v>
      </c>
      <c r="AE99" s="985">
        <f t="shared" si="49"/>
        <v>1.333333333333333</v>
      </c>
      <c r="AF99" s="985">
        <f t="shared" si="49"/>
        <v>5.166666666666667</v>
      </c>
      <c r="AG99" s="985">
        <f t="shared" si="49"/>
        <v>1.5306890799219754</v>
      </c>
      <c r="AH99" s="985">
        <f t="shared" si="49"/>
        <v>10.679356997448513</v>
      </c>
      <c r="AI99" s="985">
        <f t="shared" si="49"/>
        <v>12.838585536863389</v>
      </c>
      <c r="AJ99" s="985">
        <f t="shared" si="49"/>
        <v>19.572730959931828</v>
      </c>
      <c r="AK99" s="985">
        <f t="shared" si="49"/>
        <v>24.998032815638368</v>
      </c>
      <c r="AL99" s="985">
        <f t="shared" si="49"/>
        <v>21.585912418789782</v>
      </c>
      <c r="AM99" s="985">
        <f t="shared" si="49"/>
        <v>18.810550154265446</v>
      </c>
      <c r="AN99" s="985">
        <f t="shared" si="49"/>
        <v>57.521036674901957</v>
      </c>
      <c r="AO99" s="985">
        <f t="shared" si="49"/>
        <v>64.244207683983802</v>
      </c>
      <c r="AP99" s="985">
        <f t="shared" si="49"/>
        <v>26.882445744349905</v>
      </c>
      <c r="AQ99" s="985">
        <f t="shared" si="49"/>
        <v>32.570191372834614</v>
      </c>
      <c r="AR99" s="985">
        <f t="shared" si="49"/>
        <v>43.851570171408639</v>
      </c>
      <c r="AS99" s="985">
        <f t="shared" si="49"/>
        <v>11.176333500606649</v>
      </c>
      <c r="AT99" s="985">
        <f t="shared" si="49"/>
        <v>8.1094855309396685</v>
      </c>
      <c r="AU99" s="985">
        <f t="shared" si="49"/>
        <v>9.4148606608934511</v>
      </c>
      <c r="AV99" s="985">
        <f t="shared" si="49"/>
        <v>8.5729409395052318</v>
      </c>
      <c r="AW99" s="985">
        <f t="shared" si="49"/>
        <v>7.1918143188951138</v>
      </c>
      <c r="AX99" s="985">
        <f t="shared" si="49"/>
        <v>7.4449629342539207</v>
      </c>
      <c r="AY99" s="985">
        <f t="shared" si="48"/>
        <v>9.3438912063242565</v>
      </c>
      <c r="AZ99" s="276">
        <v>0</v>
      </c>
      <c r="BA99" s="276">
        <v>0</v>
      </c>
      <c r="BB99" s="276">
        <v>0</v>
      </c>
      <c r="BC99" s="276">
        <v>0</v>
      </c>
      <c r="BD99" s="276">
        <v>0</v>
      </c>
      <c r="BE99" s="276">
        <v>0</v>
      </c>
    </row>
    <row r="100" spans="2:61" ht="17.100000000000001" customHeight="1" thickTop="1">
      <c r="B100" s="1" t="s">
        <v>52</v>
      </c>
      <c r="X100" s="505" t="s">
        <v>222</v>
      </c>
      <c r="Y100" s="506"/>
      <c r="Z100" s="689"/>
      <c r="AA100" s="986">
        <f t="shared" si="47"/>
        <v>0</v>
      </c>
      <c r="AB100" s="986">
        <f t="shared" si="49"/>
        <v>0.10581089064431826</v>
      </c>
      <c r="AC100" s="986">
        <f t="shared" si="49"/>
        <v>0.16118603894969752</v>
      </c>
      <c r="AD100" s="986">
        <f t="shared" si="49"/>
        <v>0.26766582964178776</v>
      </c>
      <c r="AE100" s="986">
        <f t="shared" si="49"/>
        <v>0.40270568513203897</v>
      </c>
      <c r="AF100" s="986">
        <f t="shared" si="49"/>
        <v>0.68219798106736906</v>
      </c>
      <c r="AG100" s="986">
        <f t="shared" si="49"/>
        <v>0.69914403599386588</v>
      </c>
      <c r="AH100" s="986">
        <f t="shared" si="49"/>
        <v>0.67175368755122333</v>
      </c>
      <c r="AI100" s="986">
        <f t="shared" si="49"/>
        <v>0.51909964515903373</v>
      </c>
      <c r="AJ100" s="986">
        <f t="shared" si="49"/>
        <v>0.32784338704381799</v>
      </c>
      <c r="AK100" s="986">
        <f t="shared" si="49"/>
        <v>0.18633454385735049</v>
      </c>
      <c r="AL100" s="986">
        <f t="shared" si="49"/>
        <v>6.9950974928054688E-3</v>
      </c>
      <c r="AM100" s="986">
        <f t="shared" si="49"/>
        <v>-0.11064026247764758</v>
      </c>
      <c r="AN100" s="986">
        <f t="shared" si="49"/>
        <v>-0.12916556954322045</v>
      </c>
      <c r="AO100" s="986">
        <f t="shared" si="49"/>
        <v>-0.22885461193798651</v>
      </c>
      <c r="AP100" s="986">
        <f t="shared" si="49"/>
        <v>-0.21628321363140457</v>
      </c>
      <c r="AQ100" s="986">
        <f t="shared" si="49"/>
        <v>-0.15292221676017126</v>
      </c>
      <c r="AR100" s="986">
        <f t="shared" si="49"/>
        <v>-0.1354020485976466</v>
      </c>
      <c r="AS100" s="986">
        <f t="shared" si="49"/>
        <v>-0.14074596845181975</v>
      </c>
      <c r="AT100" s="986">
        <f t="shared" si="49"/>
        <v>-0.19112884116016038</v>
      </c>
      <c r="AU100" s="986">
        <f t="shared" si="49"/>
        <v>-0.11332968215504069</v>
      </c>
      <c r="AV100" s="986">
        <f t="shared" si="49"/>
        <v>-4.8621167697147638E-2</v>
      </c>
      <c r="AW100" s="986">
        <f t="shared" si="49"/>
        <v>2.6029525186985314E-2</v>
      </c>
      <c r="AX100" s="986">
        <f t="shared" si="49"/>
        <v>9.8315942388135014E-2</v>
      </c>
      <c r="AY100" s="986">
        <f t="shared" si="48"/>
        <v>0.18913914178517222</v>
      </c>
      <c r="AZ100" s="209"/>
      <c r="BA100" s="209"/>
      <c r="BB100" s="209"/>
      <c r="BC100" s="209"/>
      <c r="BD100" s="209"/>
      <c r="BE100" s="209"/>
      <c r="BG100" s="180"/>
      <c r="BH100" s="180"/>
      <c r="BI100" s="180"/>
    </row>
    <row r="101" spans="2:61" s="371" customFormat="1" ht="17.100000000000001" customHeight="1">
      <c r="X101" s="681"/>
      <c r="Y101" s="681"/>
      <c r="Z101" s="682"/>
      <c r="AA101" s="682"/>
      <c r="AB101" s="682"/>
      <c r="AC101" s="682"/>
      <c r="AD101" s="682"/>
      <c r="AE101" s="682"/>
      <c r="AF101" s="682"/>
      <c r="AG101" s="682"/>
      <c r="AH101" s="682"/>
      <c r="AI101" s="682"/>
      <c r="AJ101" s="682"/>
      <c r="AK101" s="682"/>
      <c r="AL101" s="682"/>
      <c r="AM101" s="682"/>
      <c r="AN101" s="682"/>
      <c r="AO101" s="682"/>
      <c r="AP101" s="682"/>
      <c r="AQ101" s="682"/>
      <c r="AR101" s="682"/>
      <c r="AS101" s="682"/>
      <c r="AT101" s="682"/>
      <c r="AU101" s="682"/>
      <c r="AV101" s="682"/>
      <c r="AW101" s="682"/>
      <c r="AX101" s="682"/>
      <c r="AY101" s="682"/>
      <c r="AZ101" s="682"/>
      <c r="BA101" s="682"/>
      <c r="BB101" s="682"/>
      <c r="BC101" s="682"/>
      <c r="BD101" s="682"/>
      <c r="BE101" s="682"/>
      <c r="BG101" s="683"/>
      <c r="BH101" s="683"/>
      <c r="BI101" s="683"/>
    </row>
    <row r="102" spans="2:61">
      <c r="X102" s="564" t="s">
        <v>319</v>
      </c>
    </row>
    <row r="103" spans="2:61">
      <c r="X103" s="210"/>
      <c r="Y103" s="211"/>
      <c r="Z103" s="500">
        <v>2005</v>
      </c>
      <c r="AA103" s="212">
        <v>1990</v>
      </c>
      <c r="AB103" s="212">
        <f>AA103+1</f>
        <v>1991</v>
      </c>
      <c r="AC103" s="212">
        <f>AB103+1</f>
        <v>1992</v>
      </c>
      <c r="AD103" s="212">
        <f>AC103+1</f>
        <v>1993</v>
      </c>
      <c r="AE103" s="212">
        <f>AD103+1</f>
        <v>1994</v>
      </c>
      <c r="AF103" s="212">
        <v>1995</v>
      </c>
      <c r="AG103" s="212">
        <f t="shared" ref="AG103:AY103" si="51">AF103+1</f>
        <v>1996</v>
      </c>
      <c r="AH103" s="212">
        <f t="shared" si="51"/>
        <v>1997</v>
      </c>
      <c r="AI103" s="212">
        <f t="shared" si="51"/>
        <v>1998</v>
      </c>
      <c r="AJ103" s="212">
        <f t="shared" si="51"/>
        <v>1999</v>
      </c>
      <c r="AK103" s="212">
        <f t="shared" si="51"/>
        <v>2000</v>
      </c>
      <c r="AL103" s="212">
        <f t="shared" si="51"/>
        <v>2001</v>
      </c>
      <c r="AM103" s="212">
        <f t="shared" si="51"/>
        <v>2002</v>
      </c>
      <c r="AN103" s="212">
        <f t="shared" si="51"/>
        <v>2003</v>
      </c>
      <c r="AO103" s="212">
        <f t="shared" si="51"/>
        <v>2004</v>
      </c>
      <c r="AP103" s="212">
        <f t="shared" si="51"/>
        <v>2005</v>
      </c>
      <c r="AQ103" s="212">
        <f t="shared" si="51"/>
        <v>2006</v>
      </c>
      <c r="AR103" s="212">
        <f t="shared" si="51"/>
        <v>2007</v>
      </c>
      <c r="AS103" s="212">
        <f t="shared" si="51"/>
        <v>2008</v>
      </c>
      <c r="AT103" s="212">
        <f t="shared" si="51"/>
        <v>2009</v>
      </c>
      <c r="AU103" s="212">
        <f t="shared" si="51"/>
        <v>2010</v>
      </c>
      <c r="AV103" s="212">
        <f t="shared" si="51"/>
        <v>2011</v>
      </c>
      <c r="AW103" s="212">
        <f t="shared" si="51"/>
        <v>2012</v>
      </c>
      <c r="AX103" s="212">
        <f t="shared" si="51"/>
        <v>2013</v>
      </c>
      <c r="AY103" s="212">
        <f t="shared" si="51"/>
        <v>2014</v>
      </c>
    </row>
    <row r="104" spans="2:61" ht="17.100000000000001" customHeight="1">
      <c r="X104" s="197" t="s">
        <v>49</v>
      </c>
      <c r="Y104" s="501"/>
      <c r="Z104" s="666">
        <f t="shared" ref="Z104:Z133" si="52">AP5</f>
        <v>12781.737507538268</v>
      </c>
      <c r="AA104" s="693"/>
      <c r="AB104" s="693"/>
      <c r="AC104" s="693"/>
      <c r="AD104" s="693"/>
      <c r="AE104" s="693"/>
      <c r="AF104" s="693"/>
      <c r="AG104" s="693"/>
      <c r="AH104" s="693"/>
      <c r="AI104" s="693"/>
      <c r="AJ104" s="693"/>
      <c r="AK104" s="693"/>
      <c r="AL104" s="693"/>
      <c r="AM104" s="693"/>
      <c r="AN104" s="693"/>
      <c r="AO104" s="693"/>
      <c r="AP104" s="693">
        <f>AP5/$AP5-1</f>
        <v>0</v>
      </c>
      <c r="AQ104" s="693">
        <f t="shared" ref="AQ104:AX104" si="53">AQ5/$AP5-1</f>
        <v>0.14436375646506439</v>
      </c>
      <c r="AR104" s="693">
        <f t="shared" si="53"/>
        <v>0.30710463018563505</v>
      </c>
      <c r="AS104" s="693">
        <f t="shared" si="53"/>
        <v>0.5087793647946266</v>
      </c>
      <c r="AT104" s="693">
        <f t="shared" si="53"/>
        <v>0.63804876139682998</v>
      </c>
      <c r="AU104" s="693">
        <f t="shared" si="53"/>
        <v>0.82330211917446361</v>
      </c>
      <c r="AV104" s="693">
        <f t="shared" si="53"/>
        <v>1.0397225548609295</v>
      </c>
      <c r="AW104" s="693">
        <f t="shared" si="53"/>
        <v>1.2961187085369259</v>
      </c>
      <c r="AX104" s="693">
        <f t="shared" si="53"/>
        <v>1.5104298813438848</v>
      </c>
      <c r="AY104" s="693">
        <f>AY5/$AP5-1</f>
        <v>1.7996931896951307</v>
      </c>
      <c r="AZ104" s="31"/>
      <c r="BA104" s="31"/>
      <c r="BB104" s="31"/>
      <c r="BC104" s="31"/>
      <c r="BD104" s="31"/>
      <c r="BE104" s="31"/>
      <c r="BI104" s="180"/>
    </row>
    <row r="105" spans="2:61" ht="17.100000000000001" customHeight="1">
      <c r="X105" s="199"/>
      <c r="Y105" s="17" t="s">
        <v>275</v>
      </c>
      <c r="Z105" s="684">
        <f t="shared" si="52"/>
        <v>586.08000000000004</v>
      </c>
      <c r="AA105" s="694"/>
      <c r="AB105" s="694"/>
      <c r="AC105" s="694"/>
      <c r="AD105" s="694"/>
      <c r="AE105" s="694"/>
      <c r="AF105" s="694"/>
      <c r="AG105" s="694"/>
      <c r="AH105" s="694"/>
      <c r="AI105" s="694"/>
      <c r="AJ105" s="694"/>
      <c r="AK105" s="694"/>
      <c r="AL105" s="694"/>
      <c r="AM105" s="694"/>
      <c r="AN105" s="694"/>
      <c r="AO105" s="694"/>
      <c r="AP105" s="827">
        <f t="shared" ref="AP105:AX133" si="54">AP6/$AP6-1</f>
        <v>0</v>
      </c>
      <c r="AQ105" s="827">
        <f t="shared" si="54"/>
        <v>0.41792929292929282</v>
      </c>
      <c r="AR105" s="827">
        <f t="shared" si="54"/>
        <v>-0.53030303030303039</v>
      </c>
      <c r="AS105" s="827">
        <f t="shared" si="54"/>
        <v>1.2626262626262541E-2</v>
      </c>
      <c r="AT105" s="827">
        <f t="shared" si="54"/>
        <v>-0.91414141414141414</v>
      </c>
      <c r="AU105" s="827">
        <f t="shared" si="54"/>
        <v>-0.90909090909090906</v>
      </c>
      <c r="AV105" s="827">
        <f t="shared" si="54"/>
        <v>-0.97222222222222221</v>
      </c>
      <c r="AW105" s="827">
        <f t="shared" si="54"/>
        <v>-0.96969696969696972</v>
      </c>
      <c r="AX105" s="827">
        <f t="shared" si="54"/>
        <v>-0.97222222222222221</v>
      </c>
      <c r="AY105" s="827">
        <f>AY6/$AP6-1</f>
        <v>-0.95959595959595956</v>
      </c>
      <c r="AZ105" s="31"/>
      <c r="BA105" s="31"/>
      <c r="BB105" s="31"/>
      <c r="BC105" s="31"/>
      <c r="BD105" s="31"/>
      <c r="BE105" s="31"/>
      <c r="BI105" s="180"/>
    </row>
    <row r="106" spans="2:61" ht="17.100000000000001" customHeight="1">
      <c r="X106" s="199"/>
      <c r="Y106" s="196" t="s">
        <v>51</v>
      </c>
      <c r="Z106" s="690">
        <f t="shared" si="52"/>
        <v>449.37063436191647</v>
      </c>
      <c r="AA106" s="694"/>
      <c r="AB106" s="694"/>
      <c r="AC106" s="694"/>
      <c r="AD106" s="694"/>
      <c r="AE106" s="694"/>
      <c r="AF106" s="694"/>
      <c r="AG106" s="694"/>
      <c r="AH106" s="694"/>
      <c r="AI106" s="694"/>
      <c r="AJ106" s="694"/>
      <c r="AK106" s="694"/>
      <c r="AL106" s="694"/>
      <c r="AM106" s="694"/>
      <c r="AN106" s="694"/>
      <c r="AO106" s="694"/>
      <c r="AP106" s="827">
        <f t="shared" si="54"/>
        <v>0</v>
      </c>
      <c r="AQ106" s="827">
        <f t="shared" si="54"/>
        <v>-0.18428139465367932</v>
      </c>
      <c r="AR106" s="827">
        <f t="shared" si="54"/>
        <v>-0.20616286200958067</v>
      </c>
      <c r="AS106" s="827">
        <f t="shared" si="54"/>
        <v>-0.31798333750024821</v>
      </c>
      <c r="AT106" s="827">
        <f t="shared" si="54"/>
        <v>-0.479808331034278</v>
      </c>
      <c r="AU106" s="827">
        <f t="shared" si="54"/>
        <v>-0.71501973987518852</v>
      </c>
      <c r="AV106" s="827">
        <f t="shared" si="54"/>
        <v>-0.66319770652610954</v>
      </c>
      <c r="AW106" s="827">
        <f t="shared" si="54"/>
        <v>-0.73190016311595296</v>
      </c>
      <c r="AX106" s="827">
        <f t="shared" si="54"/>
        <v>-0.70812988156391654</v>
      </c>
      <c r="AY106" s="827">
        <f>AY7/$AP7-1</f>
        <v>-0.77620529117192927</v>
      </c>
      <c r="AZ106" s="31"/>
      <c r="BA106" s="31"/>
      <c r="BB106" s="31"/>
      <c r="BC106" s="31"/>
      <c r="BD106" s="31"/>
      <c r="BE106" s="31"/>
      <c r="BG106" s="180"/>
    </row>
    <row r="107" spans="2:61" ht="17.100000000000001" customHeight="1">
      <c r="X107" s="199"/>
      <c r="Y107" s="17" t="s">
        <v>219</v>
      </c>
      <c r="Z107" s="690" t="str">
        <f t="shared" si="52"/>
        <v>NO</v>
      </c>
      <c r="AA107" s="694"/>
      <c r="AB107" s="694"/>
      <c r="AC107" s="694"/>
      <c r="AD107" s="694"/>
      <c r="AE107" s="694"/>
      <c r="AF107" s="694"/>
      <c r="AG107" s="694"/>
      <c r="AH107" s="694"/>
      <c r="AI107" s="694"/>
      <c r="AJ107" s="694"/>
      <c r="AK107" s="694"/>
      <c r="AL107" s="694"/>
      <c r="AM107" s="694"/>
      <c r="AN107" s="694"/>
      <c r="AO107" s="694"/>
      <c r="AP107" s="987"/>
      <c r="AQ107" s="987"/>
      <c r="AR107" s="987"/>
      <c r="AS107" s="987"/>
      <c r="AT107" s="987"/>
      <c r="AU107" s="987"/>
      <c r="AV107" s="987"/>
      <c r="AW107" s="987"/>
      <c r="AX107" s="987"/>
      <c r="AY107" s="987"/>
      <c r="AZ107" s="31"/>
      <c r="BA107" s="31"/>
      <c r="BB107" s="31"/>
      <c r="BC107" s="31"/>
      <c r="BD107" s="31"/>
      <c r="BE107" s="31"/>
      <c r="BG107" s="180"/>
    </row>
    <row r="108" spans="2:61" ht="17.100000000000001" customHeight="1">
      <c r="X108" s="199"/>
      <c r="Y108" s="502" t="s">
        <v>213</v>
      </c>
      <c r="Z108" s="690">
        <f t="shared" si="52"/>
        <v>223.97577971716925</v>
      </c>
      <c r="AA108" s="694"/>
      <c r="AB108" s="694"/>
      <c r="AC108" s="694"/>
      <c r="AD108" s="694"/>
      <c r="AE108" s="694"/>
      <c r="AF108" s="694"/>
      <c r="AG108" s="694"/>
      <c r="AH108" s="694"/>
      <c r="AI108" s="694"/>
      <c r="AJ108" s="694"/>
      <c r="AK108" s="694"/>
      <c r="AL108" s="694"/>
      <c r="AM108" s="694"/>
      <c r="AN108" s="694"/>
      <c r="AO108" s="694"/>
      <c r="AP108" s="827">
        <f t="shared" si="54"/>
        <v>0</v>
      </c>
      <c r="AQ108" s="827">
        <f t="shared" si="54"/>
        <v>8.3703571816745148E-2</v>
      </c>
      <c r="AR108" s="827">
        <f t="shared" si="54"/>
        <v>0.17324236469473742</v>
      </c>
      <c r="AS108" s="827">
        <f t="shared" si="54"/>
        <v>4.5679711161578096E-2</v>
      </c>
      <c r="AT108" s="827">
        <f t="shared" si="54"/>
        <v>-0.331132751132033</v>
      </c>
      <c r="AU108" s="827">
        <f t="shared" si="54"/>
        <v>-0.2636386299946164</v>
      </c>
      <c r="AV108" s="827">
        <f t="shared" si="54"/>
        <v>-0.36514740317159933</v>
      </c>
      <c r="AW108" s="827">
        <f t="shared" si="54"/>
        <v>-0.45696159345216736</v>
      </c>
      <c r="AX108" s="827">
        <f t="shared" si="54"/>
        <v>-0.51226530229140188</v>
      </c>
      <c r="AY108" s="827">
        <f t="shared" ref="AY108:AY133" si="55">AY9/$AP9-1</f>
        <v>-0.49595454275169693</v>
      </c>
      <c r="AZ108" s="31"/>
      <c r="BA108" s="31"/>
      <c r="BB108" s="31"/>
      <c r="BC108" s="31"/>
      <c r="BD108" s="31"/>
      <c r="BE108" s="31"/>
    </row>
    <row r="109" spans="2:61" ht="17.100000000000001" customHeight="1">
      <c r="X109" s="199"/>
      <c r="Y109" s="644" t="s">
        <v>488</v>
      </c>
      <c r="Z109" s="690">
        <f t="shared" si="52"/>
        <v>2.9782187999999992</v>
      </c>
      <c r="AA109" s="694"/>
      <c r="AB109" s="694"/>
      <c r="AC109" s="694"/>
      <c r="AD109" s="694"/>
      <c r="AE109" s="694"/>
      <c r="AF109" s="694"/>
      <c r="AG109" s="694"/>
      <c r="AH109" s="694"/>
      <c r="AI109" s="694"/>
      <c r="AJ109" s="694"/>
      <c r="AK109" s="694"/>
      <c r="AL109" s="694"/>
      <c r="AM109" s="694"/>
      <c r="AN109" s="694"/>
      <c r="AO109" s="694"/>
      <c r="AP109" s="827">
        <f t="shared" si="54"/>
        <v>0</v>
      </c>
      <c r="AQ109" s="827">
        <f t="shared" si="54"/>
        <v>-4.9975401404355968E-2</v>
      </c>
      <c r="AR109" s="827">
        <f t="shared" si="54"/>
        <v>2.8098752180329978E-2</v>
      </c>
      <c r="AS109" s="827">
        <f t="shared" si="54"/>
        <v>-4.8503763179989057E-2</v>
      </c>
      <c r="AT109" s="827">
        <f t="shared" si="54"/>
        <v>-0.22832229747741828</v>
      </c>
      <c r="AU109" s="827">
        <f t="shared" si="54"/>
        <v>1.4356634912115807E-2</v>
      </c>
      <c r="AV109" s="827">
        <f t="shared" si="54"/>
        <v>0.10021915112482671</v>
      </c>
      <c r="AW109" s="827">
        <f t="shared" si="54"/>
        <v>-0.1979694977414016</v>
      </c>
      <c r="AX109" s="827">
        <f t="shared" si="54"/>
        <v>-0.20495549890424425</v>
      </c>
      <c r="AY109" s="827">
        <f t="shared" si="55"/>
        <v>-0.24126302607451133</v>
      </c>
      <c r="AZ109" s="31"/>
      <c r="BA109" s="31"/>
      <c r="BB109" s="31"/>
      <c r="BC109" s="31"/>
      <c r="BD109" s="31"/>
      <c r="BE109" s="31"/>
      <c r="BG109" s="180"/>
    </row>
    <row r="110" spans="2:61" ht="17.100000000000001" customHeight="1">
      <c r="X110" s="199"/>
      <c r="Y110" s="926" t="s">
        <v>320</v>
      </c>
      <c r="Z110" s="690">
        <f t="shared" si="52"/>
        <v>8875.7761397415397</v>
      </c>
      <c r="AA110" s="694"/>
      <c r="AB110" s="694"/>
      <c r="AC110" s="694"/>
      <c r="AD110" s="694"/>
      <c r="AE110" s="694"/>
      <c r="AF110" s="694"/>
      <c r="AG110" s="694"/>
      <c r="AH110" s="694"/>
      <c r="AI110" s="694"/>
      <c r="AJ110" s="694"/>
      <c r="AK110" s="694"/>
      <c r="AL110" s="694"/>
      <c r="AM110" s="694"/>
      <c r="AN110" s="694"/>
      <c r="AO110" s="694"/>
      <c r="AP110" s="827">
        <f t="shared" si="54"/>
        <v>0</v>
      </c>
      <c r="AQ110" s="827">
        <f t="shared" si="54"/>
        <v>0.22282775705423852</v>
      </c>
      <c r="AR110" s="827">
        <f t="shared" si="54"/>
        <v>0.51740245344675673</v>
      </c>
      <c r="AS110" s="827">
        <f t="shared" si="54"/>
        <v>0.76721525850320327</v>
      </c>
      <c r="AT110" s="827">
        <f t="shared" si="54"/>
        <v>1.0277900010938361</v>
      </c>
      <c r="AU110" s="827">
        <f t="shared" si="54"/>
        <v>1.3076852815726046</v>
      </c>
      <c r="AV110" s="827">
        <f t="shared" si="54"/>
        <v>1.6070200223256834</v>
      </c>
      <c r="AW110" s="827">
        <f t="shared" si="54"/>
        <v>1.9691339886832555</v>
      </c>
      <c r="AX110" s="827">
        <f t="shared" si="54"/>
        <v>2.2675154848518213</v>
      </c>
      <c r="AY110" s="827">
        <f t="shared" si="55"/>
        <v>2.6679412185205127</v>
      </c>
      <c r="AZ110" s="142"/>
      <c r="BA110" s="142"/>
      <c r="BB110" s="142"/>
      <c r="BC110" s="142"/>
      <c r="BD110" s="142"/>
      <c r="BE110" s="142"/>
      <c r="BG110" s="180"/>
    </row>
    <row r="111" spans="2:61" ht="17.100000000000001" customHeight="1">
      <c r="X111" s="199"/>
      <c r="Y111" s="669" t="s">
        <v>322</v>
      </c>
      <c r="Z111" s="691">
        <f t="shared" si="52"/>
        <v>937.48331743758206</v>
      </c>
      <c r="AA111" s="694"/>
      <c r="AB111" s="694"/>
      <c r="AC111" s="694"/>
      <c r="AD111" s="694"/>
      <c r="AE111" s="694"/>
      <c r="AF111" s="694"/>
      <c r="AG111" s="694"/>
      <c r="AH111" s="694"/>
      <c r="AI111" s="694"/>
      <c r="AJ111" s="694"/>
      <c r="AK111" s="694"/>
      <c r="AL111" s="694"/>
      <c r="AM111" s="694"/>
      <c r="AN111" s="694"/>
      <c r="AO111" s="694"/>
      <c r="AP111" s="827">
        <f t="shared" si="54"/>
        <v>0</v>
      </c>
      <c r="AQ111" s="827">
        <f t="shared" si="54"/>
        <v>0.27414569100647213</v>
      </c>
      <c r="AR111" s="827">
        <f t="shared" si="54"/>
        <v>0.5244379262093477</v>
      </c>
      <c r="AS111" s="827">
        <f t="shared" si="54"/>
        <v>0.61022610954408485</v>
      </c>
      <c r="AT111" s="827">
        <f t="shared" si="54"/>
        <v>0.71540758299812524</v>
      </c>
      <c r="AU111" s="827">
        <f t="shared" si="54"/>
        <v>0.86549629111998261</v>
      </c>
      <c r="AV111" s="827">
        <f t="shared" si="54"/>
        <v>1.0516743774426982</v>
      </c>
      <c r="AW111" s="827">
        <f t="shared" si="54"/>
        <v>1.2195912854792841</v>
      </c>
      <c r="AX111" s="827">
        <f t="shared" si="54"/>
        <v>1.377967714412256</v>
      </c>
      <c r="AY111" s="827">
        <f t="shared" si="55"/>
        <v>1.5311956463957648</v>
      </c>
      <c r="AZ111" s="142"/>
      <c r="BA111" s="142"/>
      <c r="BB111" s="142"/>
      <c r="BC111" s="142"/>
      <c r="BD111" s="142"/>
      <c r="BE111" s="142"/>
      <c r="BG111" s="180"/>
    </row>
    <row r="112" spans="2:61" ht="17.100000000000001" customHeight="1">
      <c r="X112" s="199"/>
      <c r="Y112" s="502" t="s">
        <v>211</v>
      </c>
      <c r="Z112" s="690">
        <f t="shared" si="52"/>
        <v>7.3389434565333334</v>
      </c>
      <c r="AA112" s="694"/>
      <c r="AB112" s="694"/>
      <c r="AC112" s="694"/>
      <c r="AD112" s="694"/>
      <c r="AE112" s="694"/>
      <c r="AF112" s="694"/>
      <c r="AG112" s="694"/>
      <c r="AH112" s="694"/>
      <c r="AI112" s="694"/>
      <c r="AJ112" s="694"/>
      <c r="AK112" s="694"/>
      <c r="AL112" s="694"/>
      <c r="AM112" s="694"/>
      <c r="AN112" s="694"/>
      <c r="AO112" s="694"/>
      <c r="AP112" s="827">
        <f t="shared" si="54"/>
        <v>0</v>
      </c>
      <c r="AQ112" s="827">
        <f t="shared" si="54"/>
        <v>1.6604056018197921E-2</v>
      </c>
      <c r="AR112" s="827">
        <f t="shared" si="54"/>
        <v>5.1428151000491695E-2</v>
      </c>
      <c r="AS112" s="827">
        <f t="shared" si="54"/>
        <v>6.9239776008125586E-2</v>
      </c>
      <c r="AT112" s="827">
        <f t="shared" si="54"/>
        <v>0.10146764114986406</v>
      </c>
      <c r="AU112" s="827">
        <f t="shared" si="54"/>
        <v>0.13006780154667785</v>
      </c>
      <c r="AV112" s="827">
        <f t="shared" si="54"/>
        <v>0.14671291575467094</v>
      </c>
      <c r="AW112" s="827">
        <f t="shared" si="54"/>
        <v>0.17553413903466497</v>
      </c>
      <c r="AX112" s="827">
        <f t="shared" si="54"/>
        <v>0.199493082040755</v>
      </c>
      <c r="AY112" s="827">
        <f t="shared" si="55"/>
        <v>0.23417002559636235</v>
      </c>
      <c r="AZ112" s="142"/>
      <c r="BA112" s="142"/>
      <c r="BB112" s="142"/>
      <c r="BC112" s="142"/>
      <c r="BD112" s="142"/>
      <c r="BE112" s="142"/>
      <c r="BG112" s="180"/>
      <c r="BH112" s="180"/>
    </row>
    <row r="113" spans="24:60" ht="17.100000000000001" customHeight="1">
      <c r="X113" s="199"/>
      <c r="Y113" s="502" t="s">
        <v>212</v>
      </c>
      <c r="Z113" s="690">
        <f t="shared" si="52"/>
        <v>1695.1602550000002</v>
      </c>
      <c r="AA113" s="694"/>
      <c r="AB113" s="694"/>
      <c r="AC113" s="694"/>
      <c r="AD113" s="694"/>
      <c r="AE113" s="694"/>
      <c r="AF113" s="694"/>
      <c r="AG113" s="694"/>
      <c r="AH113" s="694"/>
      <c r="AI113" s="694"/>
      <c r="AJ113" s="694"/>
      <c r="AK113" s="694"/>
      <c r="AL113" s="694"/>
      <c r="AM113" s="694"/>
      <c r="AN113" s="694"/>
      <c r="AO113" s="694"/>
      <c r="AP113" s="827">
        <f t="shared" si="54"/>
        <v>0</v>
      </c>
      <c r="AQ113" s="827">
        <f t="shared" si="54"/>
        <v>-0.33729169989299934</v>
      </c>
      <c r="AR113" s="827">
        <f t="shared" si="54"/>
        <v>-0.47231207470706071</v>
      </c>
      <c r="AS113" s="827">
        <f t="shared" si="54"/>
        <v>-0.45090086954640174</v>
      </c>
      <c r="AT113" s="827">
        <f t="shared" si="54"/>
        <v>-0.50171622859338461</v>
      </c>
      <c r="AU113" s="827">
        <f t="shared" si="54"/>
        <v>-0.60682703122956361</v>
      </c>
      <c r="AV113" s="827">
        <f t="shared" si="54"/>
        <v>-0.62594369580709652</v>
      </c>
      <c r="AW113" s="827">
        <f t="shared" si="54"/>
        <v>-0.66908939945621837</v>
      </c>
      <c r="AX113" s="827">
        <f t="shared" si="54"/>
        <v>-0.71131839213632353</v>
      </c>
      <c r="AY113" s="827">
        <f t="shared" si="55"/>
        <v>-0.70302641976466118</v>
      </c>
      <c r="AZ113" s="142"/>
      <c r="BA113" s="142"/>
      <c r="BB113" s="142"/>
      <c r="BC113" s="142"/>
      <c r="BD113" s="142"/>
      <c r="BE113" s="142"/>
      <c r="BG113" s="180"/>
      <c r="BH113" s="180"/>
    </row>
    <row r="114" spans="24:60" ht="17.100000000000001" customHeight="1">
      <c r="X114" s="488"/>
      <c r="Y114" s="669" t="s">
        <v>321</v>
      </c>
      <c r="Z114" s="690">
        <f t="shared" si="52"/>
        <v>3.574219023529412</v>
      </c>
      <c r="AA114" s="696"/>
      <c r="AB114" s="696"/>
      <c r="AC114" s="696"/>
      <c r="AD114" s="696"/>
      <c r="AE114" s="696"/>
      <c r="AF114" s="696"/>
      <c r="AG114" s="696"/>
      <c r="AH114" s="696"/>
      <c r="AI114" s="696"/>
      <c r="AJ114" s="696"/>
      <c r="AK114" s="696"/>
      <c r="AL114" s="696"/>
      <c r="AM114" s="696"/>
      <c r="AN114" s="696"/>
      <c r="AO114" s="696"/>
      <c r="AP114" s="827">
        <f t="shared" si="54"/>
        <v>0</v>
      </c>
      <c r="AQ114" s="827">
        <f t="shared" si="54"/>
        <v>0.37962962962962976</v>
      </c>
      <c r="AR114" s="827">
        <f t="shared" si="54"/>
        <v>1.7222222222222219</v>
      </c>
      <c r="AS114" s="827">
        <f t="shared" si="54"/>
        <v>2.9722222222222219</v>
      </c>
      <c r="AT114" s="827">
        <f t="shared" si="54"/>
        <v>10.692509614366864</v>
      </c>
      <c r="AU114" s="827">
        <f t="shared" si="54"/>
        <v>12.856154322838876</v>
      </c>
      <c r="AV114" s="827">
        <f t="shared" si="54"/>
        <v>13.510099179784481</v>
      </c>
      <c r="AW114" s="827">
        <f t="shared" si="54"/>
        <v>21.683350075209322</v>
      </c>
      <c r="AX114" s="827">
        <f t="shared" si="54"/>
        <v>26.451227680420068</v>
      </c>
      <c r="AY114" s="827">
        <f t="shared" si="55"/>
        <v>27.818006768888129</v>
      </c>
      <c r="AZ114" s="142"/>
      <c r="BA114" s="142"/>
      <c r="BB114" s="142"/>
      <c r="BC114" s="142"/>
      <c r="BD114" s="142"/>
      <c r="BE114" s="142"/>
      <c r="BG114" s="180"/>
      <c r="BH114" s="180"/>
    </row>
    <row r="115" spans="24:60" ht="17.100000000000001" customHeight="1">
      <c r="X115" s="202" t="s">
        <v>50</v>
      </c>
      <c r="Y115" s="1001"/>
      <c r="Z115" s="686">
        <f t="shared" si="52"/>
        <v>8623.351658842741</v>
      </c>
      <c r="AA115" s="677"/>
      <c r="AB115" s="677"/>
      <c r="AC115" s="677"/>
      <c r="AD115" s="677"/>
      <c r="AE115" s="677"/>
      <c r="AF115" s="677"/>
      <c r="AG115" s="677"/>
      <c r="AH115" s="677"/>
      <c r="AI115" s="677"/>
      <c r="AJ115" s="677"/>
      <c r="AK115" s="677"/>
      <c r="AL115" s="677"/>
      <c r="AM115" s="677"/>
      <c r="AN115" s="677"/>
      <c r="AO115" s="677"/>
      <c r="AP115" s="982">
        <f t="shared" si="54"/>
        <v>0</v>
      </c>
      <c r="AQ115" s="982">
        <f t="shared" si="54"/>
        <v>4.3535750591793931E-2</v>
      </c>
      <c r="AR115" s="982">
        <f t="shared" si="54"/>
        <v>-8.1928941445474912E-2</v>
      </c>
      <c r="AS115" s="982">
        <f t="shared" si="54"/>
        <v>-0.33397071046054783</v>
      </c>
      <c r="AT115" s="982">
        <f t="shared" si="54"/>
        <v>-0.53070774507051333</v>
      </c>
      <c r="AU115" s="982">
        <f t="shared" si="54"/>
        <v>-0.50720510170699018</v>
      </c>
      <c r="AV115" s="982">
        <f t="shared" si="54"/>
        <v>-0.56450268515797997</v>
      </c>
      <c r="AW115" s="982">
        <f t="shared" si="54"/>
        <v>-0.60150896742643623</v>
      </c>
      <c r="AX115" s="982">
        <f t="shared" si="54"/>
        <v>-0.61963057555415579</v>
      </c>
      <c r="AY115" s="982">
        <f t="shared" si="55"/>
        <v>-0.61019503315666768</v>
      </c>
      <c r="AZ115" s="142"/>
      <c r="BA115" s="142"/>
      <c r="BB115" s="142"/>
      <c r="BC115" s="142"/>
      <c r="BD115" s="142"/>
      <c r="BE115" s="142"/>
      <c r="BG115" s="180"/>
      <c r="BH115" s="180"/>
    </row>
    <row r="116" spans="24:60" ht="17.100000000000001" customHeight="1">
      <c r="X116" s="202"/>
      <c r="Y116" s="17" t="s">
        <v>215</v>
      </c>
      <c r="Z116" s="685">
        <f t="shared" si="52"/>
        <v>1040.597</v>
      </c>
      <c r="AA116" s="695"/>
      <c r="AB116" s="695"/>
      <c r="AC116" s="695"/>
      <c r="AD116" s="695"/>
      <c r="AE116" s="695"/>
      <c r="AF116" s="695"/>
      <c r="AG116" s="695"/>
      <c r="AH116" s="695"/>
      <c r="AI116" s="695"/>
      <c r="AJ116" s="695"/>
      <c r="AK116" s="695"/>
      <c r="AL116" s="695"/>
      <c r="AM116" s="695"/>
      <c r="AN116" s="695"/>
      <c r="AO116" s="695"/>
      <c r="AP116" s="338">
        <f t="shared" si="54"/>
        <v>0</v>
      </c>
      <c r="AQ116" s="338">
        <f t="shared" si="54"/>
        <v>4.8711922098564564E-2</v>
      </c>
      <c r="AR116" s="338">
        <f t="shared" si="54"/>
        <v>-6.1265206415163642E-2</v>
      </c>
      <c r="AS116" s="338">
        <f t="shared" si="54"/>
        <v>-0.37635607252375314</v>
      </c>
      <c r="AT116" s="338">
        <f t="shared" si="54"/>
        <v>-0.55920111243834081</v>
      </c>
      <c r="AU116" s="338">
        <f t="shared" si="54"/>
        <v>-0.76127934253125851</v>
      </c>
      <c r="AV116" s="338">
        <f t="shared" si="54"/>
        <v>-0.80160427139420931</v>
      </c>
      <c r="AW116" s="338">
        <f t="shared" si="54"/>
        <v>-0.85813143801106473</v>
      </c>
      <c r="AX116" s="338">
        <f t="shared" si="54"/>
        <v>-0.89352362153648335</v>
      </c>
      <c r="AY116" s="338">
        <f t="shared" si="55"/>
        <v>-0.89681596237544414</v>
      </c>
      <c r="AZ116" s="31"/>
      <c r="BA116" s="31"/>
      <c r="BB116" s="31"/>
      <c r="BC116" s="31"/>
      <c r="BD116" s="31"/>
      <c r="BE116" s="31"/>
    </row>
    <row r="117" spans="24:60" ht="17.100000000000001" customHeight="1">
      <c r="X117" s="202"/>
      <c r="Y117" s="17" t="s">
        <v>214</v>
      </c>
      <c r="Z117" s="685">
        <f t="shared" si="52"/>
        <v>21.757894067745006</v>
      </c>
      <c r="AA117" s="695"/>
      <c r="AB117" s="695"/>
      <c r="AC117" s="695"/>
      <c r="AD117" s="695"/>
      <c r="AE117" s="695"/>
      <c r="AF117" s="695"/>
      <c r="AG117" s="695"/>
      <c r="AH117" s="695"/>
      <c r="AI117" s="695"/>
      <c r="AJ117" s="695"/>
      <c r="AK117" s="695"/>
      <c r="AL117" s="695"/>
      <c r="AM117" s="695"/>
      <c r="AN117" s="695"/>
      <c r="AO117" s="695"/>
      <c r="AP117" s="338">
        <f t="shared" si="54"/>
        <v>0</v>
      </c>
      <c r="AQ117" s="338">
        <f t="shared" si="54"/>
        <v>2.6002619241936031E-3</v>
      </c>
      <c r="AR117" s="338">
        <f t="shared" si="54"/>
        <v>-6.2721086009565052E-3</v>
      </c>
      <c r="AS117" s="338">
        <f t="shared" si="54"/>
        <v>-7.7754790871881196E-3</v>
      </c>
      <c r="AT117" s="338">
        <f t="shared" si="54"/>
        <v>-0.25445277839606628</v>
      </c>
      <c r="AU117" s="338">
        <f t="shared" si="54"/>
        <v>-0.29792598292987404</v>
      </c>
      <c r="AV117" s="338">
        <f t="shared" si="54"/>
        <v>-0.29936135972053768</v>
      </c>
      <c r="AW117" s="338">
        <f t="shared" si="54"/>
        <v>-0.39020933230036059</v>
      </c>
      <c r="AX117" s="338">
        <f t="shared" si="54"/>
        <v>-0.55912993315009007</v>
      </c>
      <c r="AY117" s="338">
        <f t="shared" si="55"/>
        <v>-0.91212488159059424</v>
      </c>
      <c r="AZ117" s="31"/>
      <c r="BA117" s="31"/>
      <c r="BB117" s="31"/>
      <c r="BC117" s="31"/>
      <c r="BD117" s="31"/>
      <c r="BE117" s="31"/>
    </row>
    <row r="118" spans="24:60" ht="17.100000000000001" customHeight="1">
      <c r="X118" s="202"/>
      <c r="Y118" s="17" t="s">
        <v>217</v>
      </c>
      <c r="Z118" s="685">
        <f t="shared" si="52"/>
        <v>4594.1136966449412</v>
      </c>
      <c r="AA118" s="695"/>
      <c r="AB118" s="695"/>
      <c r="AC118" s="695"/>
      <c r="AD118" s="695"/>
      <c r="AE118" s="695"/>
      <c r="AF118" s="695"/>
      <c r="AG118" s="695"/>
      <c r="AH118" s="695"/>
      <c r="AI118" s="695"/>
      <c r="AJ118" s="695"/>
      <c r="AK118" s="695"/>
      <c r="AL118" s="695"/>
      <c r="AM118" s="695"/>
      <c r="AN118" s="695"/>
      <c r="AO118" s="695"/>
      <c r="AP118" s="338">
        <f t="shared" si="54"/>
        <v>0</v>
      </c>
      <c r="AQ118" s="338">
        <f t="shared" si="54"/>
        <v>7.4153995101153614E-2</v>
      </c>
      <c r="AR118" s="338">
        <f t="shared" si="54"/>
        <v>-3.5094930925998691E-2</v>
      </c>
      <c r="AS118" s="338">
        <f t="shared" si="54"/>
        <v>-0.27322325256598334</v>
      </c>
      <c r="AT118" s="338">
        <f t="shared" si="54"/>
        <v>-0.54091713651237416</v>
      </c>
      <c r="AU118" s="338">
        <f t="shared" si="54"/>
        <v>-0.51800644647093808</v>
      </c>
      <c r="AV118" s="338">
        <f t="shared" si="54"/>
        <v>-0.59440986626747228</v>
      </c>
      <c r="AW118" s="338">
        <f t="shared" si="54"/>
        <v>-0.64646670481337254</v>
      </c>
      <c r="AX118" s="338">
        <f t="shared" si="54"/>
        <v>-0.66136398594967194</v>
      </c>
      <c r="AY118" s="338">
        <f t="shared" si="55"/>
        <v>-0.64805881024811929</v>
      </c>
      <c r="AZ118" s="31"/>
      <c r="BA118" s="31"/>
      <c r="BB118" s="31"/>
      <c r="BC118" s="31"/>
      <c r="BD118" s="31"/>
      <c r="BE118" s="31"/>
    </row>
    <row r="119" spans="24:60" ht="17.100000000000001" customHeight="1">
      <c r="X119" s="202"/>
      <c r="Y119" s="644" t="s">
        <v>488</v>
      </c>
      <c r="Z119" s="691">
        <f t="shared" si="52"/>
        <v>152.02520950049998</v>
      </c>
      <c r="AA119" s="695"/>
      <c r="AB119" s="695"/>
      <c r="AC119" s="695"/>
      <c r="AD119" s="695"/>
      <c r="AE119" s="695"/>
      <c r="AF119" s="695"/>
      <c r="AG119" s="695"/>
      <c r="AH119" s="695"/>
      <c r="AI119" s="695"/>
      <c r="AJ119" s="695"/>
      <c r="AK119" s="695"/>
      <c r="AL119" s="695"/>
      <c r="AM119" s="695"/>
      <c r="AN119" s="695"/>
      <c r="AO119" s="695"/>
      <c r="AP119" s="338">
        <f t="shared" si="54"/>
        <v>0</v>
      </c>
      <c r="AQ119" s="338">
        <f t="shared" si="54"/>
        <v>3.6661783535852921E-2</v>
      </c>
      <c r="AR119" s="338">
        <f t="shared" si="54"/>
        <v>-0.29653274903300264</v>
      </c>
      <c r="AS119" s="338">
        <f t="shared" si="54"/>
        <v>-0.45076091158542697</v>
      </c>
      <c r="AT119" s="338">
        <f t="shared" si="54"/>
        <v>-0.74134849562296257</v>
      </c>
      <c r="AU119" s="338">
        <f t="shared" si="54"/>
        <v>-0.69413031834139938</v>
      </c>
      <c r="AV119" s="338">
        <f t="shared" si="54"/>
        <v>-0.61108696000905338</v>
      </c>
      <c r="AW119" s="338">
        <f t="shared" si="54"/>
        <v>-0.55129009055066391</v>
      </c>
      <c r="AX119" s="338">
        <f t="shared" si="54"/>
        <v>-0.5025209777346088</v>
      </c>
      <c r="AY119" s="338">
        <f t="shared" si="55"/>
        <v>-0.40972920100593657</v>
      </c>
      <c r="AZ119" s="31"/>
      <c r="BA119" s="31"/>
      <c r="BB119" s="31"/>
      <c r="BC119" s="31"/>
      <c r="BD119" s="31"/>
      <c r="BE119" s="31"/>
    </row>
    <row r="120" spans="24:60" ht="17.100000000000001" customHeight="1">
      <c r="X120" s="281"/>
      <c r="Y120" s="390" t="s">
        <v>216</v>
      </c>
      <c r="Z120" s="685">
        <f t="shared" si="52"/>
        <v>2814.5689959275555</v>
      </c>
      <c r="AA120" s="695"/>
      <c r="AB120" s="695"/>
      <c r="AC120" s="695"/>
      <c r="AD120" s="695"/>
      <c r="AE120" s="695"/>
      <c r="AF120" s="695"/>
      <c r="AG120" s="695"/>
      <c r="AH120" s="695"/>
      <c r="AI120" s="695"/>
      <c r="AJ120" s="695"/>
      <c r="AK120" s="695"/>
      <c r="AL120" s="695"/>
      <c r="AM120" s="695"/>
      <c r="AN120" s="695"/>
      <c r="AO120" s="695"/>
      <c r="AP120" s="338">
        <f t="shared" si="54"/>
        <v>0</v>
      </c>
      <c r="AQ120" s="338">
        <f t="shared" si="54"/>
        <v>-7.7852861943586982E-3</v>
      </c>
      <c r="AR120" s="338">
        <f t="shared" si="54"/>
        <v>-0.15540609586926202</v>
      </c>
      <c r="AS120" s="338">
        <f t="shared" si="54"/>
        <v>-0.41442360205604234</v>
      </c>
      <c r="AT120" s="338">
        <f t="shared" si="54"/>
        <v>-0.49533132839038785</v>
      </c>
      <c r="AU120" s="338">
        <f t="shared" si="54"/>
        <v>-0.38865056181259483</v>
      </c>
      <c r="AV120" s="338">
        <f t="shared" si="54"/>
        <v>-0.42962308732781895</v>
      </c>
      <c r="AW120" s="338">
        <f t="shared" si="54"/>
        <v>-0.43755325355657182</v>
      </c>
      <c r="AX120" s="338">
        <f t="shared" si="54"/>
        <v>-0.46068290505710152</v>
      </c>
      <c r="AY120" s="338">
        <f t="shared" si="55"/>
        <v>-0.45407443319980734</v>
      </c>
      <c r="AZ120" s="31"/>
      <c r="BA120" s="31"/>
      <c r="BB120" s="31"/>
      <c r="BC120" s="31"/>
      <c r="BD120" s="31"/>
      <c r="BE120" s="31"/>
    </row>
    <row r="121" spans="24:60" ht="17.100000000000001" customHeight="1">
      <c r="X121" s="203"/>
      <c r="Y121" s="108" t="s">
        <v>218</v>
      </c>
      <c r="Z121" s="690">
        <f t="shared" si="52"/>
        <v>0.28886270200039665</v>
      </c>
      <c r="AA121" s="1004"/>
      <c r="AB121" s="1004"/>
      <c r="AC121" s="1004"/>
      <c r="AD121" s="1004"/>
      <c r="AE121" s="1004"/>
      <c r="AF121" s="1004"/>
      <c r="AG121" s="1004"/>
      <c r="AH121" s="1004"/>
      <c r="AI121" s="1004"/>
      <c r="AJ121" s="1004"/>
      <c r="AK121" s="1004"/>
      <c r="AL121" s="1004"/>
      <c r="AM121" s="1004"/>
      <c r="AN121" s="1004"/>
      <c r="AO121" s="1004"/>
      <c r="AP121" s="1003">
        <f t="shared" si="54"/>
        <v>0</v>
      </c>
      <c r="AQ121" s="1003">
        <f t="shared" si="54"/>
        <v>1.1938409771783638</v>
      </c>
      <c r="AR121" s="1003">
        <f t="shared" si="54"/>
        <v>3.8029143363178246</v>
      </c>
      <c r="AS121" s="1003">
        <f t="shared" si="54"/>
        <v>7.0165804814694877</v>
      </c>
      <c r="AT121" s="1003">
        <f t="shared" si="54"/>
        <v>9.8404131928914236</v>
      </c>
      <c r="AU121" s="1003">
        <f t="shared" si="54"/>
        <v>14.016783913842271</v>
      </c>
      <c r="AV121" s="1003">
        <f t="shared" si="54"/>
        <v>19.546514387850952</v>
      </c>
      <c r="AW121" s="1003" t="e">
        <f t="shared" si="54"/>
        <v>#VALUE!</v>
      </c>
      <c r="AX121" s="1003">
        <f t="shared" si="54"/>
        <v>34.868340482718402</v>
      </c>
      <c r="AY121" s="1003">
        <f t="shared" si="55"/>
        <v>30.161078747728258</v>
      </c>
      <c r="AZ121" s="31"/>
      <c r="BA121" s="31"/>
      <c r="BB121" s="31"/>
      <c r="BC121" s="31"/>
      <c r="BD121" s="31"/>
      <c r="BE121" s="31"/>
    </row>
    <row r="122" spans="24:60" ht="17.100000000000001" customHeight="1">
      <c r="X122" s="204" t="s">
        <v>262</v>
      </c>
      <c r="Y122" s="504"/>
      <c r="Z122" s="687">
        <f t="shared" si="52"/>
        <v>5053.0064154062857</v>
      </c>
      <c r="AA122" s="678"/>
      <c r="AB122" s="678"/>
      <c r="AC122" s="678"/>
      <c r="AD122" s="678"/>
      <c r="AE122" s="678"/>
      <c r="AF122" s="678"/>
      <c r="AG122" s="678"/>
      <c r="AH122" s="678"/>
      <c r="AI122" s="678"/>
      <c r="AJ122" s="678"/>
      <c r="AK122" s="678"/>
      <c r="AL122" s="678"/>
      <c r="AM122" s="678"/>
      <c r="AN122" s="678"/>
      <c r="AO122" s="678"/>
      <c r="AP122" s="983">
        <f t="shared" si="54"/>
        <v>0</v>
      </c>
      <c r="AQ122" s="983">
        <f t="shared" si="54"/>
        <v>3.4810148218546999E-2</v>
      </c>
      <c r="AR122" s="983">
        <f t="shared" si="54"/>
        <v>-6.3240530351367896E-2</v>
      </c>
      <c r="AS122" s="983">
        <f t="shared" si="54"/>
        <v>-0.17333001799973091</v>
      </c>
      <c r="AT122" s="983">
        <f t="shared" si="54"/>
        <v>-0.51580638831159886</v>
      </c>
      <c r="AU122" s="983">
        <f t="shared" si="54"/>
        <v>-0.52031098955790833</v>
      </c>
      <c r="AV122" s="983">
        <f t="shared" si="54"/>
        <v>-0.55518704301239941</v>
      </c>
      <c r="AW122" s="983">
        <f t="shared" si="54"/>
        <v>-0.55777944878903707</v>
      </c>
      <c r="AX122" s="983">
        <f t="shared" si="54"/>
        <v>-0.58404702507090545</v>
      </c>
      <c r="AY122" s="983">
        <f t="shared" si="55"/>
        <v>-0.59144852095583134</v>
      </c>
      <c r="AZ122" s="142"/>
      <c r="BA122" s="142"/>
      <c r="BB122" s="142"/>
      <c r="BC122" s="142"/>
      <c r="BD122" s="142"/>
      <c r="BE122" s="142"/>
    </row>
    <row r="123" spans="24:60" ht="17.100000000000001" customHeight="1">
      <c r="X123" s="204"/>
      <c r="Y123" s="502" t="s">
        <v>263</v>
      </c>
      <c r="Z123" s="685">
        <f t="shared" si="52"/>
        <v>930.2399999999999</v>
      </c>
      <c r="AA123" s="695"/>
      <c r="AB123" s="695"/>
      <c r="AC123" s="695"/>
      <c r="AD123" s="695"/>
      <c r="AE123" s="695"/>
      <c r="AF123" s="695"/>
      <c r="AG123" s="695"/>
      <c r="AH123" s="695"/>
      <c r="AI123" s="695"/>
      <c r="AJ123" s="695"/>
      <c r="AK123" s="695"/>
      <c r="AL123" s="695"/>
      <c r="AM123" s="695"/>
      <c r="AN123" s="695"/>
      <c r="AO123" s="695"/>
      <c r="AP123" s="338">
        <f t="shared" si="54"/>
        <v>0</v>
      </c>
      <c r="AQ123" s="338">
        <f t="shared" si="54"/>
        <v>0.40122549019607878</v>
      </c>
      <c r="AR123" s="338">
        <f t="shared" si="54"/>
        <v>0.22941176470588243</v>
      </c>
      <c r="AS123" s="338">
        <f t="shared" si="54"/>
        <v>0.32107843137254921</v>
      </c>
      <c r="AT123" s="338">
        <f t="shared" si="54"/>
        <v>-0.75</v>
      </c>
      <c r="AU123" s="338">
        <f t="shared" si="54"/>
        <v>-0.79656862745098034</v>
      </c>
      <c r="AV123" s="338">
        <f t="shared" si="54"/>
        <v>-0.85784313725490191</v>
      </c>
      <c r="AW123" s="338">
        <f t="shared" si="54"/>
        <v>-0.86764705882352944</v>
      </c>
      <c r="AX123" s="338">
        <f t="shared" si="54"/>
        <v>-0.90024509803921571</v>
      </c>
      <c r="AY123" s="338">
        <f t="shared" si="55"/>
        <v>-0.93382352941176472</v>
      </c>
      <c r="AZ123" s="142"/>
      <c r="BA123" s="142"/>
      <c r="BB123" s="142"/>
      <c r="BC123" s="142"/>
      <c r="BD123" s="142"/>
      <c r="BE123" s="142"/>
    </row>
    <row r="124" spans="24:60" ht="17.100000000000001" customHeight="1">
      <c r="X124" s="204"/>
      <c r="Y124" s="502" t="s">
        <v>219</v>
      </c>
      <c r="Z124" s="685">
        <f t="shared" si="52"/>
        <v>1104.0456401673639</v>
      </c>
      <c r="AA124" s="695"/>
      <c r="AB124" s="695"/>
      <c r="AC124" s="695"/>
      <c r="AD124" s="695"/>
      <c r="AE124" s="695"/>
      <c r="AF124" s="695"/>
      <c r="AG124" s="695"/>
      <c r="AH124" s="695"/>
      <c r="AI124" s="695"/>
      <c r="AJ124" s="695"/>
      <c r="AK124" s="695"/>
      <c r="AL124" s="695"/>
      <c r="AM124" s="695"/>
      <c r="AN124" s="695"/>
      <c r="AO124" s="695"/>
      <c r="AP124" s="338">
        <f t="shared" si="54"/>
        <v>0</v>
      </c>
      <c r="AQ124" s="338">
        <f t="shared" si="54"/>
        <v>-5.7224894604820942E-2</v>
      </c>
      <c r="AR124" s="338">
        <f t="shared" si="54"/>
        <v>-5.8730107983074431E-2</v>
      </c>
      <c r="AS124" s="338">
        <f t="shared" si="54"/>
        <v>-0.43621895929443333</v>
      </c>
      <c r="AT124" s="338">
        <f t="shared" si="54"/>
        <v>-0.79348679827634916</v>
      </c>
      <c r="AU124" s="338">
        <f t="shared" si="54"/>
        <v>-0.7339490422194207</v>
      </c>
      <c r="AV124" s="338">
        <f t="shared" si="54"/>
        <v>-0.83478943862107935</v>
      </c>
      <c r="AW124" s="338">
        <f t="shared" si="54"/>
        <v>-0.83478943862107935</v>
      </c>
      <c r="AX124" s="338">
        <f t="shared" si="54"/>
        <v>-0.8554407587934445</v>
      </c>
      <c r="AY124" s="338">
        <f t="shared" si="55"/>
        <v>-0.83478943862107935</v>
      </c>
      <c r="AZ124" s="142"/>
      <c r="BA124" s="142"/>
      <c r="BB124" s="142"/>
      <c r="BC124" s="142"/>
      <c r="BD124" s="142"/>
      <c r="BE124" s="142"/>
    </row>
    <row r="125" spans="24:60" ht="17.100000000000001" customHeight="1">
      <c r="X125" s="204"/>
      <c r="Y125" s="502" t="s">
        <v>220</v>
      </c>
      <c r="Z125" s="685">
        <f t="shared" si="52"/>
        <v>540.20721733431947</v>
      </c>
      <c r="AA125" s="695"/>
      <c r="AB125" s="695"/>
      <c r="AC125" s="695"/>
      <c r="AD125" s="695"/>
      <c r="AE125" s="695"/>
      <c r="AF125" s="695"/>
      <c r="AG125" s="695"/>
      <c r="AH125" s="695"/>
      <c r="AI125" s="695"/>
      <c r="AJ125" s="695"/>
      <c r="AK125" s="695"/>
      <c r="AL125" s="695"/>
      <c r="AM125" s="695"/>
      <c r="AN125" s="695"/>
      <c r="AO125" s="695"/>
      <c r="AP125" s="338">
        <f t="shared" si="54"/>
        <v>0</v>
      </c>
      <c r="AQ125" s="338">
        <f t="shared" si="54"/>
        <v>-0.14226886379615145</v>
      </c>
      <c r="AR125" s="338">
        <f t="shared" si="54"/>
        <v>-0.20289204909198622</v>
      </c>
      <c r="AS125" s="338">
        <f t="shared" si="54"/>
        <v>-0.39168157816411198</v>
      </c>
      <c r="AT125" s="338">
        <f t="shared" si="54"/>
        <v>-0.60955176935752886</v>
      </c>
      <c r="AU125" s="338">
        <f t="shared" si="54"/>
        <v>-0.58388910182232712</v>
      </c>
      <c r="AV125" s="338">
        <f t="shared" si="54"/>
        <v>-0.63625516622608536</v>
      </c>
      <c r="AW125" s="338">
        <f t="shared" si="54"/>
        <v>-0.66023111610870622</v>
      </c>
      <c r="AX125" s="338">
        <f t="shared" si="54"/>
        <v>-0.66408389676637203</v>
      </c>
      <c r="AY125" s="338">
        <f t="shared" si="55"/>
        <v>-0.67650353567093569</v>
      </c>
      <c r="AZ125" s="142"/>
      <c r="BA125" s="142"/>
      <c r="BB125" s="142"/>
      <c r="BC125" s="142"/>
      <c r="BD125" s="142"/>
      <c r="BE125" s="142"/>
    </row>
    <row r="126" spans="24:60" ht="17.100000000000001" customHeight="1">
      <c r="X126" s="204"/>
      <c r="Y126" s="644" t="s">
        <v>488</v>
      </c>
      <c r="Z126" s="691">
        <f t="shared" si="52"/>
        <v>711.7616448</v>
      </c>
      <c r="AA126" s="695"/>
      <c r="AB126" s="695"/>
      <c r="AC126" s="695"/>
      <c r="AD126" s="695"/>
      <c r="AE126" s="695"/>
      <c r="AF126" s="695"/>
      <c r="AG126" s="695"/>
      <c r="AH126" s="695"/>
      <c r="AI126" s="695"/>
      <c r="AJ126" s="695"/>
      <c r="AK126" s="695"/>
      <c r="AL126" s="695"/>
      <c r="AM126" s="695"/>
      <c r="AN126" s="695"/>
      <c r="AO126" s="695"/>
      <c r="AP126" s="338">
        <f t="shared" si="54"/>
        <v>0</v>
      </c>
      <c r="AQ126" s="338">
        <f t="shared" si="54"/>
        <v>-0.19574967479899819</v>
      </c>
      <c r="AR126" s="338">
        <f t="shared" si="54"/>
        <v>-0.48647154102030066</v>
      </c>
      <c r="AS126" s="338">
        <f t="shared" si="54"/>
        <v>-0.58423518171818034</v>
      </c>
      <c r="AT126" s="338">
        <f t="shared" si="54"/>
        <v>-0.71986414753223138</v>
      </c>
      <c r="AU126" s="338">
        <f t="shared" si="54"/>
        <v>-0.6222392510690119</v>
      </c>
      <c r="AV126" s="338">
        <f t="shared" si="54"/>
        <v>-0.72192761164081198</v>
      </c>
      <c r="AW126" s="338">
        <f t="shared" si="54"/>
        <v>-0.75827897748502004</v>
      </c>
      <c r="AX126" s="338">
        <f t="shared" si="54"/>
        <v>-0.76137494291684549</v>
      </c>
      <c r="AY126" s="338">
        <f t="shared" si="55"/>
        <v>-0.73155268486869729</v>
      </c>
      <c r="AZ126" s="142"/>
      <c r="BA126" s="142"/>
      <c r="BB126" s="142"/>
      <c r="BC126" s="142"/>
      <c r="BD126" s="142"/>
      <c r="BE126" s="142"/>
    </row>
    <row r="127" spans="24:60" ht="17.100000000000001" customHeight="1">
      <c r="X127" s="204"/>
      <c r="Y127" s="390" t="s">
        <v>221</v>
      </c>
      <c r="Z127" s="685">
        <f t="shared" si="52"/>
        <v>899.41802510460252</v>
      </c>
      <c r="AA127" s="695"/>
      <c r="AB127" s="695"/>
      <c r="AC127" s="695"/>
      <c r="AD127" s="695"/>
      <c r="AE127" s="695"/>
      <c r="AF127" s="695"/>
      <c r="AG127" s="695"/>
      <c r="AH127" s="695"/>
      <c r="AI127" s="695"/>
      <c r="AJ127" s="695"/>
      <c r="AK127" s="695"/>
      <c r="AL127" s="695"/>
      <c r="AM127" s="695"/>
      <c r="AN127" s="695"/>
      <c r="AO127" s="695"/>
      <c r="AP127" s="338">
        <f t="shared" si="54"/>
        <v>0</v>
      </c>
      <c r="AQ127" s="338">
        <f t="shared" si="54"/>
        <v>7.5074113475554149E-2</v>
      </c>
      <c r="AR127" s="338">
        <f t="shared" si="54"/>
        <v>-2.1641691707034116E-2</v>
      </c>
      <c r="AS127" s="338">
        <f t="shared" si="54"/>
        <v>-7.928524380814217E-2</v>
      </c>
      <c r="AT127" s="338">
        <f t="shared" si="54"/>
        <v>-0.20932721404396026</v>
      </c>
      <c r="AU127" s="338">
        <f t="shared" si="54"/>
        <v>-0.30819114329383046</v>
      </c>
      <c r="AV127" s="338">
        <f t="shared" si="54"/>
        <v>-0.21439715913369728</v>
      </c>
      <c r="AW127" s="338">
        <f t="shared" si="54"/>
        <v>-0.20070830739140655</v>
      </c>
      <c r="AX127" s="338">
        <f t="shared" si="54"/>
        <v>-0.28537639039001439</v>
      </c>
      <c r="AY127" s="338">
        <f t="shared" si="55"/>
        <v>-0.33100589619764731</v>
      </c>
      <c r="AZ127" s="142"/>
      <c r="BA127" s="142"/>
      <c r="BB127" s="142"/>
      <c r="BC127" s="142"/>
      <c r="BD127" s="142"/>
      <c r="BE127" s="142"/>
    </row>
    <row r="128" spans="24:60" ht="17.100000000000001" customHeight="1" thickBot="1">
      <c r="X128" s="671"/>
      <c r="Y128" s="644" t="s">
        <v>489</v>
      </c>
      <c r="Z128" s="690">
        <f t="shared" si="52"/>
        <v>867.333888</v>
      </c>
      <c r="AA128" s="696"/>
      <c r="AB128" s="696"/>
      <c r="AC128" s="696"/>
      <c r="AD128" s="696"/>
      <c r="AE128" s="696"/>
      <c r="AF128" s="696"/>
      <c r="AG128" s="696"/>
      <c r="AH128" s="696"/>
      <c r="AI128" s="696"/>
      <c r="AJ128" s="696"/>
      <c r="AK128" s="696"/>
      <c r="AL128" s="696"/>
      <c r="AM128" s="696"/>
      <c r="AN128" s="696"/>
      <c r="AO128" s="696"/>
      <c r="AP128" s="827">
        <f t="shared" si="54"/>
        <v>0</v>
      </c>
      <c r="AQ128" s="827">
        <f t="shared" si="54"/>
        <v>1.6715090367854568E-2</v>
      </c>
      <c r="AR128" s="827">
        <f t="shared" si="54"/>
        <v>8.2994279884713862E-3</v>
      </c>
      <c r="AS128" s="827">
        <f t="shared" si="54"/>
        <v>6.7147542942547211E-3</v>
      </c>
      <c r="AT128" s="827">
        <f t="shared" si="54"/>
        <v>-3.1345769308760429E-3</v>
      </c>
      <c r="AU128" s="827">
        <f t="shared" si="54"/>
        <v>-4.8795186579633332E-2</v>
      </c>
      <c r="AV128" s="827">
        <f t="shared" si="54"/>
        <v>-4.0740208364936192E-2</v>
      </c>
      <c r="AW128" s="827">
        <f t="shared" si="54"/>
        <v>-1.475938782498043E-2</v>
      </c>
      <c r="AX128" s="827">
        <f t="shared" si="54"/>
        <v>-1.3801673721893226E-2</v>
      </c>
      <c r="AY128" s="827">
        <f t="shared" si="55"/>
        <v>-1.6616007499200891E-2</v>
      </c>
      <c r="AZ128" s="33"/>
      <c r="BA128" s="33"/>
      <c r="BB128" s="33"/>
      <c r="BC128" s="33"/>
      <c r="BD128" s="33"/>
      <c r="BE128" s="33"/>
    </row>
    <row r="129" spans="2:61" ht="17.100000000000001" customHeight="1" thickTop="1">
      <c r="X129" s="674" t="s">
        <v>323</v>
      </c>
      <c r="Y129" s="675"/>
      <c r="Z129" s="688">
        <f t="shared" si="52"/>
        <v>1249.8727115608001</v>
      </c>
      <c r="AA129" s="680"/>
      <c r="AB129" s="680"/>
      <c r="AC129" s="680"/>
      <c r="AD129" s="680"/>
      <c r="AE129" s="680"/>
      <c r="AF129" s="680"/>
      <c r="AG129" s="680"/>
      <c r="AH129" s="680"/>
      <c r="AI129" s="680"/>
      <c r="AJ129" s="680"/>
      <c r="AK129" s="680"/>
      <c r="AL129" s="680"/>
      <c r="AM129" s="680"/>
      <c r="AN129" s="680"/>
      <c r="AO129" s="680"/>
      <c r="AP129" s="984">
        <f t="shared" si="54"/>
        <v>0</v>
      </c>
      <c r="AQ129" s="984">
        <f t="shared" si="54"/>
        <v>-0.12516391962418638</v>
      </c>
      <c r="AR129" s="984">
        <f t="shared" si="54"/>
        <v>-3.1807443197591434E-2</v>
      </c>
      <c r="AS129" s="984">
        <f t="shared" si="54"/>
        <v>-6.1376696190131641E-2</v>
      </c>
      <c r="AT129" s="984">
        <f t="shared" si="54"/>
        <v>-6.6564629559466737E-2</v>
      </c>
      <c r="AU129" s="984">
        <f t="shared" si="54"/>
        <v>9.568075123329578E-2</v>
      </c>
      <c r="AV129" s="984">
        <f t="shared" si="54"/>
        <v>0.249167178757699</v>
      </c>
      <c r="AW129" s="984">
        <f t="shared" si="54"/>
        <v>4.5600946155313071E-3</v>
      </c>
      <c r="AX129" s="984">
        <f t="shared" si="54"/>
        <v>8.887677367915825E-2</v>
      </c>
      <c r="AY129" s="984">
        <f t="shared" si="55"/>
        <v>-0.33535755210444107</v>
      </c>
      <c r="AZ129" s="676">
        <f t="shared" ref="AZ129:BE129" si="56">SUM(AZ130:AZ132)</f>
        <v>0</v>
      </c>
      <c r="BA129" s="676">
        <f t="shared" si="56"/>
        <v>0</v>
      </c>
      <c r="BB129" s="676">
        <f t="shared" si="56"/>
        <v>0</v>
      </c>
      <c r="BC129" s="676">
        <f t="shared" si="56"/>
        <v>0</v>
      </c>
      <c r="BD129" s="676">
        <f t="shared" si="56"/>
        <v>0</v>
      </c>
      <c r="BE129" s="676">
        <f t="shared" si="56"/>
        <v>0</v>
      </c>
    </row>
    <row r="130" spans="2:61" ht="17.100000000000001" customHeight="1">
      <c r="X130" s="674"/>
      <c r="Y130" s="502" t="s">
        <v>497</v>
      </c>
      <c r="Z130" s="690">
        <f t="shared" si="52"/>
        <v>1018.24</v>
      </c>
      <c r="AA130" s="696"/>
      <c r="AB130" s="696"/>
      <c r="AC130" s="696"/>
      <c r="AD130" s="696"/>
      <c r="AE130" s="696"/>
      <c r="AF130" s="696"/>
      <c r="AG130" s="696"/>
      <c r="AH130" s="696"/>
      <c r="AI130" s="696"/>
      <c r="AJ130" s="696"/>
      <c r="AK130" s="696"/>
      <c r="AL130" s="696"/>
      <c r="AM130" s="696"/>
      <c r="AN130" s="696"/>
      <c r="AO130" s="696"/>
      <c r="AP130" s="827">
        <f t="shared" si="54"/>
        <v>0</v>
      </c>
      <c r="AQ130" s="827">
        <f t="shared" si="54"/>
        <v>-0.19932432432432434</v>
      </c>
      <c r="AR130" s="827">
        <f t="shared" si="54"/>
        <v>-0.16385135135135143</v>
      </c>
      <c r="AS130" s="827">
        <f t="shared" si="54"/>
        <v>-0.10135135135135143</v>
      </c>
      <c r="AT130" s="827">
        <f t="shared" si="54"/>
        <v>-5.5743243243243201E-2</v>
      </c>
      <c r="AU130" s="827">
        <f t="shared" si="54"/>
        <v>0.1317567567567568</v>
      </c>
      <c r="AV130" s="827">
        <f t="shared" si="54"/>
        <v>0.33783783783783772</v>
      </c>
      <c r="AW130" s="827">
        <f t="shared" si="54"/>
        <v>3.8851351351351315E-2</v>
      </c>
      <c r="AX130" s="827">
        <f t="shared" si="54"/>
        <v>0.20777027027027017</v>
      </c>
      <c r="AY130" s="827">
        <f t="shared" si="55"/>
        <v>-0.33952702702702708</v>
      </c>
      <c r="AZ130" s="14">
        <v>0</v>
      </c>
      <c r="BA130" s="14">
        <v>0</v>
      </c>
      <c r="BB130" s="14">
        <v>0</v>
      </c>
      <c r="BC130" s="14">
        <v>0</v>
      </c>
      <c r="BD130" s="14">
        <v>0</v>
      </c>
      <c r="BE130" s="14">
        <v>0</v>
      </c>
    </row>
    <row r="131" spans="2:61" ht="17.100000000000001" customHeight="1">
      <c r="X131" s="674"/>
      <c r="Y131" s="502" t="s">
        <v>213</v>
      </c>
      <c r="Z131" s="690">
        <f t="shared" si="52"/>
        <v>161.03926756079997</v>
      </c>
      <c r="AA131" s="696"/>
      <c r="AB131" s="696"/>
      <c r="AC131" s="696"/>
      <c r="AD131" s="696"/>
      <c r="AE131" s="696"/>
      <c r="AF131" s="696"/>
      <c r="AG131" s="696"/>
      <c r="AH131" s="696"/>
      <c r="AI131" s="696"/>
      <c r="AJ131" s="696"/>
      <c r="AK131" s="696"/>
      <c r="AL131" s="696"/>
      <c r="AM131" s="696"/>
      <c r="AN131" s="696"/>
      <c r="AO131" s="696"/>
      <c r="AP131" s="827">
        <f t="shared" si="54"/>
        <v>0</v>
      </c>
      <c r="AQ131" s="827">
        <f t="shared" si="54"/>
        <v>0.19945856843650289</v>
      </c>
      <c r="AR131" s="827">
        <f t="shared" si="54"/>
        <v>0.52236892475606078</v>
      </c>
      <c r="AS131" s="827">
        <f t="shared" si="54"/>
        <v>0.41140309748538062</v>
      </c>
      <c r="AT131" s="827">
        <f t="shared" si="54"/>
        <v>0.13097747283901939</v>
      </c>
      <c r="AU131" s="827">
        <f t="shared" si="54"/>
        <v>0.184139003798796</v>
      </c>
      <c r="AV131" s="827">
        <f t="shared" si="54"/>
        <v>8.5592168820787906E-2</v>
      </c>
      <c r="AW131" s="827">
        <f t="shared" si="54"/>
        <v>9.9309630218295419E-2</v>
      </c>
      <c r="AX131" s="827">
        <f t="shared" si="54"/>
        <v>-0.31832646845279911</v>
      </c>
      <c r="AY131" s="827">
        <f t="shared" si="55"/>
        <v>-0.18026485684437121</v>
      </c>
      <c r="AZ131" s="14">
        <v>0</v>
      </c>
      <c r="BA131" s="14">
        <v>0</v>
      </c>
      <c r="BB131" s="14">
        <v>0</v>
      </c>
      <c r="BC131" s="14">
        <v>0</v>
      </c>
      <c r="BD131" s="14">
        <v>0</v>
      </c>
      <c r="BE131" s="14">
        <v>0</v>
      </c>
    </row>
    <row r="132" spans="2:61" ht="17.100000000000001" customHeight="1" thickBot="1">
      <c r="X132" s="674"/>
      <c r="Y132" s="673" t="s">
        <v>488</v>
      </c>
      <c r="Z132" s="692">
        <f t="shared" si="52"/>
        <v>70.593444000000119</v>
      </c>
      <c r="AA132" s="697"/>
      <c r="AB132" s="697"/>
      <c r="AC132" s="697"/>
      <c r="AD132" s="697"/>
      <c r="AE132" s="697"/>
      <c r="AF132" s="697"/>
      <c r="AG132" s="697"/>
      <c r="AH132" s="697"/>
      <c r="AI132" s="697"/>
      <c r="AJ132" s="697"/>
      <c r="AK132" s="697"/>
      <c r="AL132" s="697"/>
      <c r="AM132" s="697"/>
      <c r="AN132" s="697"/>
      <c r="AO132" s="697"/>
      <c r="AP132" s="985">
        <f t="shared" si="54"/>
        <v>0</v>
      </c>
      <c r="AQ132" s="985">
        <f t="shared" si="54"/>
        <v>0.20399019801328855</v>
      </c>
      <c r="AR132" s="985">
        <f t="shared" si="54"/>
        <v>0.60859526393940389</v>
      </c>
      <c r="AS132" s="985">
        <f t="shared" si="54"/>
        <v>-0.56329750939893575</v>
      </c>
      <c r="AT132" s="985">
        <f t="shared" si="54"/>
        <v>-0.67328958103377234</v>
      </c>
      <c r="AU132" s="985">
        <f t="shared" si="54"/>
        <v>-0.62647248536280509</v>
      </c>
      <c r="AV132" s="985">
        <f t="shared" si="54"/>
        <v>-0.65666781790671669</v>
      </c>
      <c r="AW132" s="985">
        <f t="shared" si="54"/>
        <v>-0.70620173014933241</v>
      </c>
      <c r="AX132" s="985">
        <f t="shared" si="54"/>
        <v>-0.69712259061903825</v>
      </c>
      <c r="AY132" s="985">
        <f t="shared" si="55"/>
        <v>-0.62901779488191623</v>
      </c>
      <c r="AZ132" s="276">
        <v>0</v>
      </c>
      <c r="BA132" s="276">
        <v>0</v>
      </c>
      <c r="BB132" s="276">
        <v>0</v>
      </c>
      <c r="BC132" s="276">
        <v>0</v>
      </c>
      <c r="BD132" s="276">
        <v>0</v>
      </c>
      <c r="BE132" s="276">
        <v>0</v>
      </c>
    </row>
    <row r="133" spans="2:61" ht="17.100000000000001" customHeight="1" thickTop="1">
      <c r="B133" s="1" t="s">
        <v>52</v>
      </c>
      <c r="X133" s="505" t="s">
        <v>222</v>
      </c>
      <c r="Y133" s="506"/>
      <c r="Z133" s="689">
        <f t="shared" si="52"/>
        <v>27707.968293348098</v>
      </c>
      <c r="AA133" s="209"/>
      <c r="AB133" s="209"/>
      <c r="AC133" s="209"/>
      <c r="AD133" s="209"/>
      <c r="AE133" s="209"/>
      <c r="AF133" s="209"/>
      <c r="AG133" s="209"/>
      <c r="AH133" s="209"/>
      <c r="AI133" s="209"/>
      <c r="AJ133" s="209"/>
      <c r="AK133" s="209"/>
      <c r="AL133" s="209"/>
      <c r="AM133" s="209"/>
      <c r="AN133" s="209"/>
      <c r="AO133" s="209"/>
      <c r="AP133" s="986">
        <f t="shared" si="54"/>
        <v>0</v>
      </c>
      <c r="AQ133" s="986">
        <f t="shared" si="54"/>
        <v>8.084680330099947E-2</v>
      </c>
      <c r="AR133" s="986">
        <f t="shared" si="54"/>
        <v>0.10320203221437474</v>
      </c>
      <c r="AS133" s="986">
        <f t="shared" ref="AS133:AX133" si="57">AS34/$AP34-1</f>
        <v>9.6383344715112784E-2</v>
      </c>
      <c r="AT133" s="986">
        <f t="shared" si="57"/>
        <v>3.2096253275113229E-2</v>
      </c>
      <c r="AU133" s="986">
        <f t="shared" si="57"/>
        <v>0.13136573474890856</v>
      </c>
      <c r="AV133" s="986">
        <f t="shared" si="57"/>
        <v>0.21393193159882462</v>
      </c>
      <c r="AW133" s="986">
        <f t="shared" si="57"/>
        <v>0.30918406117235597</v>
      </c>
      <c r="AX133" s="986">
        <f t="shared" si="57"/>
        <v>0.40141944321143885</v>
      </c>
      <c r="AY133" s="986">
        <f t="shared" si="55"/>
        <v>0.51730722432924869</v>
      </c>
      <c r="AZ133" s="209"/>
      <c r="BA133" s="209"/>
      <c r="BB133" s="209"/>
      <c r="BC133" s="209"/>
      <c r="BD133" s="209"/>
      <c r="BE133" s="209"/>
      <c r="BG133" s="180"/>
      <c r="BH133" s="180"/>
      <c r="BI133" s="180"/>
    </row>
    <row r="134" spans="2:61" s="371" customFormat="1" ht="17.100000000000001" customHeight="1">
      <c r="X134" s="681"/>
      <c r="Y134" s="681"/>
      <c r="Z134" s="682"/>
      <c r="AA134" s="682"/>
      <c r="AB134" s="682"/>
      <c r="AC134" s="682"/>
      <c r="AD134" s="682"/>
      <c r="AE134" s="682"/>
      <c r="AF134" s="682"/>
      <c r="AG134" s="682"/>
      <c r="AH134" s="682"/>
      <c r="AI134" s="682"/>
      <c r="AJ134" s="682"/>
      <c r="AK134" s="682"/>
      <c r="AL134" s="682"/>
      <c r="AM134" s="682"/>
      <c r="AN134" s="682"/>
      <c r="AO134" s="682"/>
      <c r="AP134" s="682"/>
      <c r="AQ134" s="682"/>
      <c r="AR134" s="682"/>
      <c r="AS134" s="682"/>
      <c r="AT134" s="682"/>
      <c r="AU134" s="682"/>
      <c r="AV134" s="682"/>
      <c r="AW134" s="682"/>
      <c r="AX134" s="682"/>
      <c r="AY134" s="682"/>
      <c r="AZ134" s="682"/>
      <c r="BA134" s="682"/>
      <c r="BB134" s="682"/>
      <c r="BC134" s="682"/>
      <c r="BD134" s="682"/>
      <c r="BE134" s="682"/>
      <c r="BG134" s="683"/>
      <c r="BH134" s="683"/>
      <c r="BI134" s="683"/>
    </row>
    <row r="135" spans="2:61">
      <c r="X135" s="564" t="s">
        <v>477</v>
      </c>
    </row>
    <row r="136" spans="2:61">
      <c r="X136" s="210"/>
      <c r="Y136" s="211"/>
      <c r="Z136" s="500"/>
      <c r="AA136" s="212">
        <v>1990</v>
      </c>
      <c r="AB136" s="212">
        <f>AA136+1</f>
        <v>1991</v>
      </c>
      <c r="AC136" s="212">
        <f>AB136+1</f>
        <v>1992</v>
      </c>
      <c r="AD136" s="212">
        <f>AC136+1</f>
        <v>1993</v>
      </c>
      <c r="AE136" s="212">
        <f>AD136+1</f>
        <v>1994</v>
      </c>
      <c r="AF136" s="212">
        <v>1995</v>
      </c>
      <c r="AG136" s="212">
        <f t="shared" ref="AG136:AY136" si="58">AF136+1</f>
        <v>1996</v>
      </c>
      <c r="AH136" s="212">
        <f t="shared" si="58"/>
        <v>1997</v>
      </c>
      <c r="AI136" s="212">
        <f t="shared" si="58"/>
        <v>1998</v>
      </c>
      <c r="AJ136" s="212">
        <f t="shared" si="58"/>
        <v>1999</v>
      </c>
      <c r="AK136" s="212">
        <f t="shared" si="58"/>
        <v>2000</v>
      </c>
      <c r="AL136" s="212">
        <f t="shared" si="58"/>
        <v>2001</v>
      </c>
      <c r="AM136" s="212">
        <f t="shared" si="58"/>
        <v>2002</v>
      </c>
      <c r="AN136" s="212">
        <f t="shared" si="58"/>
        <v>2003</v>
      </c>
      <c r="AO136" s="212">
        <f t="shared" si="58"/>
        <v>2004</v>
      </c>
      <c r="AP136" s="212">
        <f t="shared" si="58"/>
        <v>2005</v>
      </c>
      <c r="AQ136" s="212">
        <f t="shared" si="58"/>
        <v>2006</v>
      </c>
      <c r="AR136" s="212">
        <f t="shared" si="58"/>
        <v>2007</v>
      </c>
      <c r="AS136" s="212">
        <f t="shared" si="58"/>
        <v>2008</v>
      </c>
      <c r="AT136" s="212">
        <f t="shared" si="58"/>
        <v>2009</v>
      </c>
      <c r="AU136" s="212">
        <f t="shared" si="58"/>
        <v>2010</v>
      </c>
      <c r="AV136" s="212">
        <f t="shared" si="58"/>
        <v>2011</v>
      </c>
      <c r="AW136" s="212">
        <f t="shared" si="58"/>
        <v>2012</v>
      </c>
      <c r="AX136" s="212">
        <f t="shared" si="58"/>
        <v>2013</v>
      </c>
      <c r="AY136" s="212">
        <f t="shared" si="58"/>
        <v>2014</v>
      </c>
    </row>
    <row r="137" spans="2:61" ht="17.100000000000001" customHeight="1">
      <c r="X137" s="197" t="s">
        <v>49</v>
      </c>
      <c r="Y137" s="501"/>
      <c r="Z137" s="666"/>
      <c r="AA137" s="975"/>
      <c r="AB137" s="693">
        <f t="shared" ref="AB137:AY137" si="59">AB5/AA5-1</f>
        <v>8.8957790566543071E-2</v>
      </c>
      <c r="AC137" s="693">
        <f t="shared" si="59"/>
        <v>2.4070340480269126E-2</v>
      </c>
      <c r="AD137" s="693">
        <f t="shared" si="59"/>
        <v>2.0370894660691752E-2</v>
      </c>
      <c r="AE137" s="693">
        <f t="shared" si="59"/>
        <v>0.16121746427582906</v>
      </c>
      <c r="AF137" s="693">
        <f t="shared" si="59"/>
        <v>0.19766534078030884</v>
      </c>
      <c r="AG137" s="693">
        <f t="shared" si="59"/>
        <v>-2.4402413081840213E-2</v>
      </c>
      <c r="AH137" s="693">
        <f t="shared" si="59"/>
        <v>-6.559012783520779E-3</v>
      </c>
      <c r="AI137" s="693">
        <f t="shared" si="59"/>
        <v>-2.8426586429760148E-2</v>
      </c>
      <c r="AJ137" s="693">
        <f t="shared" si="59"/>
        <v>2.6374454703396166E-2</v>
      </c>
      <c r="AK137" s="693">
        <f t="shared" si="59"/>
        <v>-6.2220584940598012E-2</v>
      </c>
      <c r="AL137" s="693">
        <f t="shared" si="59"/>
        <v>-0.14832599066719199</v>
      </c>
      <c r="AM137" s="693">
        <f t="shared" si="59"/>
        <v>-0.16575873215640102</v>
      </c>
      <c r="AN137" s="693">
        <f t="shared" si="59"/>
        <v>-4.904818256858956E-4</v>
      </c>
      <c r="AO137" s="693">
        <f t="shared" si="59"/>
        <v>-0.23462138537957422</v>
      </c>
      <c r="AP137" s="693">
        <f t="shared" si="59"/>
        <v>2.9058225473372667E-2</v>
      </c>
      <c r="AQ137" s="693">
        <f t="shared" si="59"/>
        <v>0.14436375646506439</v>
      </c>
      <c r="AR137" s="693">
        <f t="shared" si="59"/>
        <v>0.14221078988317215</v>
      </c>
      <c r="AS137" s="693">
        <f t="shared" si="59"/>
        <v>0.15429119440908856</v>
      </c>
      <c r="AT137" s="693">
        <f t="shared" si="59"/>
        <v>8.5678131354745224E-2</v>
      </c>
      <c r="AU137" s="693">
        <f t="shared" si="59"/>
        <v>0.11309392134313545</v>
      </c>
      <c r="AV137" s="693">
        <f t="shared" si="59"/>
        <v>0.11869696931217022</v>
      </c>
      <c r="AW137" s="693">
        <f t="shared" si="59"/>
        <v>0.12570148477545162</v>
      </c>
      <c r="AX137" s="693">
        <f t="shared" si="59"/>
        <v>9.3336277436420811E-2</v>
      </c>
      <c r="AY137" s="693">
        <f t="shared" si="59"/>
        <v>0.11522461172920595</v>
      </c>
      <c r="AZ137" s="31"/>
      <c r="BA137" s="31"/>
      <c r="BB137" s="31"/>
      <c r="BC137" s="31"/>
      <c r="BD137" s="31"/>
      <c r="BE137" s="31"/>
      <c r="BI137" s="180"/>
    </row>
    <row r="138" spans="2:61" ht="17.100000000000001" customHeight="1">
      <c r="X138" s="199"/>
      <c r="Y138" s="17" t="s">
        <v>275</v>
      </c>
      <c r="Z138" s="684"/>
      <c r="AA138" s="976"/>
      <c r="AB138" s="811">
        <f t="shared" ref="AB138:AB166" si="60">AB6/AA6-1</f>
        <v>8.9202866941598291E-2</v>
      </c>
      <c r="AC138" s="811">
        <f t="shared" ref="AC138:AX150" si="61">AC6/AB6-1</f>
        <v>1.3285222778508521E-2</v>
      </c>
      <c r="AD138" s="811">
        <f t="shared" si="61"/>
        <v>-4.4788461248029154E-2</v>
      </c>
      <c r="AE138" s="811">
        <f t="shared" si="61"/>
        <v>9.6716646644477544E-2</v>
      </c>
      <c r="AF138" s="811">
        <f t="shared" si="61"/>
        <v>0.16523688204446851</v>
      </c>
      <c r="AG138" s="811">
        <f t="shared" si="61"/>
        <v>-8.0689655172413777E-2</v>
      </c>
      <c r="AH138" s="811">
        <f t="shared" si="61"/>
        <v>-5.7764441110277676E-2</v>
      </c>
      <c r="AI138" s="811">
        <f t="shared" si="61"/>
        <v>-6.2101910828025408E-2</v>
      </c>
      <c r="AJ138" s="811">
        <f t="shared" si="61"/>
        <v>2.292020373514414E-2</v>
      </c>
      <c r="AK138" s="811">
        <f t="shared" si="61"/>
        <v>-0.1203319502074689</v>
      </c>
      <c r="AL138" s="811">
        <f t="shared" si="61"/>
        <v>-0.24716981132075477</v>
      </c>
      <c r="AM138" s="811">
        <f t="shared" si="61"/>
        <v>-0.34711779448621549</v>
      </c>
      <c r="AN138" s="811">
        <f t="shared" si="61"/>
        <v>-0.17600767754318614</v>
      </c>
      <c r="AO138" s="811">
        <f t="shared" si="61"/>
        <v>-0.79734451432564646</v>
      </c>
      <c r="AP138" s="811">
        <f t="shared" si="61"/>
        <v>-0.54482758620689653</v>
      </c>
      <c r="AQ138" s="811">
        <f t="shared" si="61"/>
        <v>0.41792929292929282</v>
      </c>
      <c r="AR138" s="811">
        <f t="shared" si="61"/>
        <v>-0.66874443455031174</v>
      </c>
      <c r="AS138" s="811">
        <f t="shared" si="61"/>
        <v>1.155913978494624</v>
      </c>
      <c r="AT138" s="811">
        <f t="shared" si="61"/>
        <v>-0.91521197007481292</v>
      </c>
      <c r="AU138" s="811">
        <f t="shared" si="61"/>
        <v>5.8823529411764719E-2</v>
      </c>
      <c r="AV138" s="811">
        <f t="shared" si="61"/>
        <v>-0.69444444444444442</v>
      </c>
      <c r="AW138" s="811">
        <f t="shared" si="61"/>
        <v>9.0909090909090828E-2</v>
      </c>
      <c r="AX138" s="811">
        <f t="shared" si="61"/>
        <v>-8.333333333333337E-2</v>
      </c>
      <c r="AY138" s="811">
        <f t="shared" ref="AY138:AY152" si="62">AY6/AX6-1</f>
        <v>0.45454545454545436</v>
      </c>
      <c r="AZ138" s="31"/>
      <c r="BA138" s="31"/>
      <c r="BB138" s="31"/>
      <c r="BC138" s="31"/>
      <c r="BD138" s="31"/>
      <c r="BE138" s="31"/>
      <c r="BI138" s="180"/>
    </row>
    <row r="139" spans="2:61" ht="17.100000000000001" customHeight="1">
      <c r="X139" s="199"/>
      <c r="Y139" s="196" t="s">
        <v>51</v>
      </c>
      <c r="Z139" s="690"/>
      <c r="AA139" s="976"/>
      <c r="AB139" s="969" t="e">
        <f t="shared" si="60"/>
        <v>#VALUE!</v>
      </c>
      <c r="AC139" s="969" t="e">
        <f t="shared" ref="AC139:AC144" si="63">IF(AB7=0,"",AC7/AB7-1)</f>
        <v>#VALUE!</v>
      </c>
      <c r="AD139" s="969">
        <f t="shared" ref="AD139:AQ139" si="64">AD7/AC7-1</f>
        <v>5.5000000000000009</v>
      </c>
      <c r="AE139" s="969">
        <f t="shared" si="64"/>
        <v>0.71794871794871784</v>
      </c>
      <c r="AF139" s="969">
        <f t="shared" si="64"/>
        <v>0.10447761194029836</v>
      </c>
      <c r="AG139" s="969">
        <f t="shared" si="64"/>
        <v>-4.7230961396681148E-2</v>
      </c>
      <c r="AH139" s="969">
        <f t="shared" si="64"/>
        <v>-0.19528620416352871</v>
      </c>
      <c r="AI139" s="969">
        <f t="shared" si="64"/>
        <v>-0.28118138063422948</v>
      </c>
      <c r="AJ139" s="969">
        <f t="shared" si="64"/>
        <v>-0.38767756416087895</v>
      </c>
      <c r="AK139" s="969">
        <f t="shared" si="64"/>
        <v>0.57026598771648751</v>
      </c>
      <c r="AL139" s="969">
        <f t="shared" si="64"/>
        <v>0.47291809663295958</v>
      </c>
      <c r="AM139" s="969">
        <f t="shared" si="64"/>
        <v>-5.920550847258943E-2</v>
      </c>
      <c r="AN139" s="969">
        <f t="shared" si="64"/>
        <v>0.26765314597925327</v>
      </c>
      <c r="AO139" s="969">
        <f t="shared" si="64"/>
        <v>8.573028969069485E-2</v>
      </c>
      <c r="AP139" s="969">
        <f t="shared" si="64"/>
        <v>-0.20457972432428451</v>
      </c>
      <c r="AQ139" s="969">
        <f t="shared" si="64"/>
        <v>-0.18428139465367932</v>
      </c>
      <c r="AR139" s="969">
        <f t="shared" si="61"/>
        <v>-2.6824774146976149E-2</v>
      </c>
      <c r="AS139" s="969">
        <f t="shared" si="61"/>
        <v>-0.14086072588357157</v>
      </c>
      <c r="AT139" s="969">
        <f t="shared" si="61"/>
        <v>-0.23727425212883091</v>
      </c>
      <c r="AU139" s="969">
        <f t="shared" si="61"/>
        <v>-0.45216296775489051</v>
      </c>
      <c r="AV139" s="969">
        <f t="shared" si="61"/>
        <v>0.18184429099188359</v>
      </c>
      <c r="AW139" s="969">
        <f t="shared" si="61"/>
        <v>-0.20398452718722182</v>
      </c>
      <c r="AX139" s="969">
        <f t="shared" si="61"/>
        <v>8.8662051526413821E-2</v>
      </c>
      <c r="AY139" s="969">
        <f t="shared" si="62"/>
        <v>-0.23323870895992593</v>
      </c>
      <c r="AZ139" s="31"/>
      <c r="BA139" s="31"/>
      <c r="BB139" s="31"/>
      <c r="BC139" s="31"/>
      <c r="BD139" s="31"/>
      <c r="BE139" s="31"/>
      <c r="BG139" s="180"/>
    </row>
    <row r="140" spans="2:61" ht="17.100000000000001" customHeight="1">
      <c r="X140" s="199"/>
      <c r="Y140" s="17" t="s">
        <v>219</v>
      </c>
      <c r="Z140" s="690"/>
      <c r="AA140" s="976"/>
      <c r="AB140" s="969" t="e">
        <f>IF(AA8=0,"",AB8/AA8-1)</f>
        <v>#VALUE!</v>
      </c>
      <c r="AC140" s="969" t="e">
        <f t="shared" si="63"/>
        <v>#VALUE!</v>
      </c>
      <c r="AD140" s="969" t="e">
        <f t="shared" ref="AD140:AW140" si="65">IF(AC8=0,"",AD8/AC8-1)</f>
        <v>#VALUE!</v>
      </c>
      <c r="AE140" s="969" t="e">
        <f t="shared" si="65"/>
        <v>#VALUE!</v>
      </c>
      <c r="AF140" s="969" t="e">
        <f t="shared" si="65"/>
        <v>#VALUE!</v>
      </c>
      <c r="AG140" s="969" t="e">
        <f t="shared" si="65"/>
        <v>#VALUE!</v>
      </c>
      <c r="AH140" s="969" t="e">
        <f t="shared" si="65"/>
        <v>#VALUE!</v>
      </c>
      <c r="AI140" s="969" t="e">
        <f t="shared" si="65"/>
        <v>#VALUE!</v>
      </c>
      <c r="AJ140" s="969" t="e">
        <f t="shared" si="65"/>
        <v>#VALUE!</v>
      </c>
      <c r="AK140" s="969" t="e">
        <f t="shared" si="65"/>
        <v>#VALUE!</v>
      </c>
      <c r="AL140" s="969" t="e">
        <f t="shared" si="65"/>
        <v>#VALUE!</v>
      </c>
      <c r="AM140" s="969" t="e">
        <f t="shared" si="65"/>
        <v>#VALUE!</v>
      </c>
      <c r="AN140" s="969" t="e">
        <f t="shared" si="65"/>
        <v>#VALUE!</v>
      </c>
      <c r="AO140" s="969" t="e">
        <f t="shared" si="65"/>
        <v>#VALUE!</v>
      </c>
      <c r="AP140" s="969" t="e">
        <f t="shared" si="65"/>
        <v>#VALUE!</v>
      </c>
      <c r="AQ140" s="969" t="e">
        <f t="shared" si="65"/>
        <v>#VALUE!</v>
      </c>
      <c r="AR140" s="969" t="e">
        <f t="shared" si="65"/>
        <v>#VALUE!</v>
      </c>
      <c r="AS140" s="969" t="e">
        <f t="shared" si="65"/>
        <v>#VALUE!</v>
      </c>
      <c r="AT140" s="969" t="e">
        <f t="shared" si="65"/>
        <v>#VALUE!</v>
      </c>
      <c r="AU140" s="969" t="e">
        <f t="shared" si="65"/>
        <v>#VALUE!</v>
      </c>
      <c r="AV140" s="969" t="e">
        <f t="shared" si="65"/>
        <v>#VALUE!</v>
      </c>
      <c r="AW140" s="969">
        <f t="shared" si="65"/>
        <v>0.28571428571428581</v>
      </c>
      <c r="AX140" s="969">
        <f t="shared" si="61"/>
        <v>0</v>
      </c>
      <c r="AY140" s="969">
        <f t="shared" si="62"/>
        <v>0</v>
      </c>
      <c r="AZ140" s="31"/>
      <c r="BA140" s="31"/>
      <c r="BB140" s="31"/>
      <c r="BC140" s="31"/>
      <c r="BD140" s="31"/>
      <c r="BE140" s="31"/>
      <c r="BG140" s="180"/>
    </row>
    <row r="141" spans="2:61" ht="17.100000000000001" customHeight="1">
      <c r="X141" s="199"/>
      <c r="Y141" s="502" t="s">
        <v>213</v>
      </c>
      <c r="Z141" s="690"/>
      <c r="AA141" s="976"/>
      <c r="AB141" s="969" t="e">
        <f t="shared" si="60"/>
        <v>#VALUE!</v>
      </c>
      <c r="AC141" s="969" t="e">
        <f t="shared" si="63"/>
        <v>#VALUE!</v>
      </c>
      <c r="AD141" s="969">
        <f t="shared" si="61"/>
        <v>5.4999999999999982</v>
      </c>
      <c r="AE141" s="969">
        <f t="shared" si="61"/>
        <v>0.71794871794871828</v>
      </c>
      <c r="AF141" s="969">
        <f t="shared" si="61"/>
        <v>0.10447761194029859</v>
      </c>
      <c r="AG141" s="969">
        <f t="shared" si="61"/>
        <v>-2.4056895360579755E-2</v>
      </c>
      <c r="AH141" s="969">
        <f t="shared" si="61"/>
        <v>0.11492260869050797</v>
      </c>
      <c r="AI141" s="969">
        <f t="shared" si="61"/>
        <v>-7.6112990600403552E-2</v>
      </c>
      <c r="AJ141" s="969">
        <f t="shared" si="61"/>
        <v>4.6816894576957591E-3</v>
      </c>
      <c r="AK141" s="969">
        <f t="shared" si="61"/>
        <v>3.4378737932408088E-2</v>
      </c>
      <c r="AL141" s="969">
        <f t="shared" si="61"/>
        <v>-0.22211036307337384</v>
      </c>
      <c r="AM141" s="969">
        <f t="shared" si="61"/>
        <v>-2.9242813526148437E-2</v>
      </c>
      <c r="AN141" s="969">
        <f t="shared" si="61"/>
        <v>-3.3580196260495021E-2</v>
      </c>
      <c r="AO141" s="969">
        <f t="shared" si="61"/>
        <v>0.12819903293735879</v>
      </c>
      <c r="AP141" s="969">
        <f t="shared" si="61"/>
        <v>-3.7783719666236948E-2</v>
      </c>
      <c r="AQ141" s="969">
        <f t="shared" si="61"/>
        <v>8.3703571816745148E-2</v>
      </c>
      <c r="AR141" s="969">
        <f t="shared" si="61"/>
        <v>8.26229563199532E-2</v>
      </c>
      <c r="AS141" s="969">
        <f t="shared" si="61"/>
        <v>-0.10872660020791991</v>
      </c>
      <c r="AT141" s="969">
        <f t="shared" si="61"/>
        <v>-0.36035170068952993</v>
      </c>
      <c r="AU141" s="969">
        <f t="shared" si="61"/>
        <v>0.10090809686323854</v>
      </c>
      <c r="AV141" s="969">
        <f t="shared" si="61"/>
        <v>-0.13785184464014022</v>
      </c>
      <c r="AW141" s="969">
        <f t="shared" si="61"/>
        <v>-0.14462284747554588</v>
      </c>
      <c r="AX141" s="969">
        <f t="shared" si="61"/>
        <v>-0.10184124763993685</v>
      </c>
      <c r="AY141" s="969">
        <f t="shared" si="62"/>
        <v>3.3441868327870994E-2</v>
      </c>
      <c r="AZ141" s="31"/>
      <c r="BA141" s="31"/>
      <c r="BB141" s="31"/>
      <c r="BC141" s="31"/>
      <c r="BD141" s="31"/>
      <c r="BE141" s="31"/>
    </row>
    <row r="142" spans="2:61" ht="17.100000000000001" customHeight="1">
      <c r="X142" s="199"/>
      <c r="Y142" s="644" t="s">
        <v>488</v>
      </c>
      <c r="Z142" s="690"/>
      <c r="AA142" s="976"/>
      <c r="AB142" s="969" t="e">
        <f t="shared" si="60"/>
        <v>#VALUE!</v>
      </c>
      <c r="AC142" s="969" t="e">
        <f t="shared" si="63"/>
        <v>#VALUE!</v>
      </c>
      <c r="AD142" s="969">
        <f t="shared" si="61"/>
        <v>5.5000000000000009</v>
      </c>
      <c r="AE142" s="969">
        <f t="shared" si="61"/>
        <v>0.71794871794871784</v>
      </c>
      <c r="AF142" s="969">
        <f t="shared" si="61"/>
        <v>0.10447761194029859</v>
      </c>
      <c r="AG142" s="969">
        <f t="shared" si="61"/>
        <v>-1.0000000000000009E-2</v>
      </c>
      <c r="AH142" s="969">
        <f t="shared" si="61"/>
        <v>2.1818181818181817</v>
      </c>
      <c r="AI142" s="969">
        <f t="shared" si="61"/>
        <v>-5.396825396825411E-2</v>
      </c>
      <c r="AJ142" s="969">
        <f t="shared" si="61"/>
        <v>3.7214765100671148</v>
      </c>
      <c r="AK142" s="969">
        <f t="shared" si="61"/>
        <v>-0.50959488272921116</v>
      </c>
      <c r="AL142" s="969">
        <f t="shared" si="61"/>
        <v>-0.36884057971014506</v>
      </c>
      <c r="AM142" s="969">
        <f t="shared" si="61"/>
        <v>0.64280137772675139</v>
      </c>
      <c r="AN142" s="969">
        <f t="shared" si="61"/>
        <v>-0.13244996086324523</v>
      </c>
      <c r="AO142" s="969">
        <f t="shared" si="61"/>
        <v>0.84185087323580587</v>
      </c>
      <c r="AP142" s="969">
        <f t="shared" si="61"/>
        <v>-2.2087123862841174E-2</v>
      </c>
      <c r="AQ142" s="969">
        <f t="shared" si="61"/>
        <v>-4.9975401404355968E-2</v>
      </c>
      <c r="AR142" s="969">
        <f t="shared" si="61"/>
        <v>8.2181191623982741E-2</v>
      </c>
      <c r="AS142" s="969">
        <f t="shared" si="61"/>
        <v>-7.4508908018675157E-2</v>
      </c>
      <c r="AT142" s="969">
        <f t="shared" si="61"/>
        <v>-0.18898501889865538</v>
      </c>
      <c r="AU142" s="969">
        <f t="shared" si="61"/>
        <v>0.31448223992507107</v>
      </c>
      <c r="AV142" s="969">
        <f t="shared" si="61"/>
        <v>8.4647266313933267E-2</v>
      </c>
      <c r="AW142" s="969">
        <f t="shared" si="61"/>
        <v>-0.27102659371214399</v>
      </c>
      <c r="AX142" s="969">
        <f t="shared" si="61"/>
        <v>-8.7103933618103424E-3</v>
      </c>
      <c r="AY142" s="969">
        <f t="shared" si="62"/>
        <v>-4.5667289214914142E-2</v>
      </c>
      <c r="AZ142" s="31"/>
      <c r="BA142" s="31"/>
      <c r="BB142" s="31"/>
      <c r="BC142" s="31"/>
      <c r="BD142" s="31"/>
      <c r="BE142" s="31"/>
      <c r="BG142" s="180"/>
    </row>
    <row r="143" spans="2:61" ht="17.100000000000001" customHeight="1">
      <c r="X143" s="199"/>
      <c r="Y143" s="926" t="s">
        <v>320</v>
      </c>
      <c r="Z143" s="690"/>
      <c r="AA143" s="976"/>
      <c r="AB143" s="969" t="e">
        <f>IF(AA11=0,"",AB11/AA11-1)</f>
        <v>#VALUE!</v>
      </c>
      <c r="AC143" s="969" t="e">
        <f t="shared" si="63"/>
        <v>#VALUE!</v>
      </c>
      <c r="AD143" s="969">
        <f t="shared" si="61"/>
        <v>16.150544002131792</v>
      </c>
      <c r="AE143" s="969">
        <f t="shared" si="61"/>
        <v>4.1589256559212933</v>
      </c>
      <c r="AF143" s="969">
        <f t="shared" si="61"/>
        <v>1.4855620575770354</v>
      </c>
      <c r="AG143" s="969">
        <f t="shared" si="61"/>
        <v>0.43598646362624516</v>
      </c>
      <c r="AH143" s="969">
        <f t="shared" si="61"/>
        <v>0.31174301228970003</v>
      </c>
      <c r="AI143" s="969">
        <f t="shared" si="61"/>
        <v>0.22012751580138223</v>
      </c>
      <c r="AJ143" s="969">
        <f t="shared" si="61"/>
        <v>0.18435662641833228</v>
      </c>
      <c r="AK143" s="969">
        <f t="shared" si="61"/>
        <v>0.18199965448892352</v>
      </c>
      <c r="AL143" s="969">
        <f t="shared" si="61"/>
        <v>0.20528444606185348</v>
      </c>
      <c r="AM143" s="969">
        <f t="shared" si="61"/>
        <v>0.24177924688366681</v>
      </c>
      <c r="AN143" s="969">
        <f t="shared" si="61"/>
        <v>0.25106217002044229</v>
      </c>
      <c r="AO143" s="969">
        <f t="shared" si="61"/>
        <v>0.27034010466537017</v>
      </c>
      <c r="AP143" s="969">
        <f t="shared" si="61"/>
        <v>0.2534871111487027</v>
      </c>
      <c r="AQ143" s="969">
        <f t="shared" si="61"/>
        <v>0.22282775705423852</v>
      </c>
      <c r="AR143" s="969">
        <f t="shared" si="61"/>
        <v>0.24089631159677083</v>
      </c>
      <c r="AS143" s="969">
        <f t="shared" si="61"/>
        <v>0.16463187105635702</v>
      </c>
      <c r="AT143" s="969">
        <f t="shared" si="61"/>
        <v>0.14744935080027233</v>
      </c>
      <c r="AU143" s="969">
        <f t="shared" si="61"/>
        <v>0.13802971724280444</v>
      </c>
      <c r="AV143" s="969">
        <f t="shared" si="61"/>
        <v>0.12971211592123733</v>
      </c>
      <c r="AW143" s="969">
        <f t="shared" si="61"/>
        <v>0.13889957240701811</v>
      </c>
      <c r="AX143" s="969">
        <f t="shared" si="61"/>
        <v>0.10049445303103055</v>
      </c>
      <c r="AY143" s="969">
        <f t="shared" si="62"/>
        <v>0.12254746321021659</v>
      </c>
      <c r="AZ143" s="142"/>
      <c r="BA143" s="142"/>
      <c r="BB143" s="142"/>
      <c r="BC143" s="142"/>
      <c r="BD143" s="142"/>
      <c r="BE143" s="142"/>
      <c r="BG143" s="180"/>
    </row>
    <row r="144" spans="2:61" ht="17.100000000000001" customHeight="1">
      <c r="X144" s="199"/>
      <c r="Y144" s="669" t="s">
        <v>322</v>
      </c>
      <c r="Z144" s="691"/>
      <c r="AA144" s="976"/>
      <c r="AB144" s="969" t="e">
        <f t="shared" si="60"/>
        <v>#VALUE!</v>
      </c>
      <c r="AC144" s="969" t="e">
        <f t="shared" si="63"/>
        <v>#VALUE!</v>
      </c>
      <c r="AD144" s="969">
        <f t="shared" si="61"/>
        <v>5.5000000000000009</v>
      </c>
      <c r="AE144" s="969">
        <f t="shared" si="61"/>
        <v>0.71794871794871762</v>
      </c>
      <c r="AF144" s="969">
        <f t="shared" si="61"/>
        <v>0.10447761194029859</v>
      </c>
      <c r="AG144" s="969">
        <f t="shared" si="61"/>
        <v>-8.953185798644947E-2</v>
      </c>
      <c r="AH144" s="969">
        <f t="shared" si="61"/>
        <v>3.5490707026912149E-2</v>
      </c>
      <c r="AI144" s="969">
        <f t="shared" si="61"/>
        <v>-3.7717952771380903E-2</v>
      </c>
      <c r="AJ144" s="969">
        <f t="shared" si="61"/>
        <v>9.52380952380949E-3</v>
      </c>
      <c r="AK144" s="969">
        <f t="shared" si="61"/>
        <v>6.509433962264155E-2</v>
      </c>
      <c r="AL144" s="969">
        <f t="shared" si="61"/>
        <v>-6.7862415116622388E-2</v>
      </c>
      <c r="AM144" s="969">
        <f t="shared" si="61"/>
        <v>8.7705683923791966E-2</v>
      </c>
      <c r="AN144" s="969">
        <f t="shared" si="61"/>
        <v>0.48603423401141321</v>
      </c>
      <c r="AO144" s="969">
        <f t="shared" si="61"/>
        <v>0.23468330998960263</v>
      </c>
      <c r="AP144" s="969">
        <f t="shared" si="61"/>
        <v>4.0486631150465913E-2</v>
      </c>
      <c r="AQ144" s="969">
        <f t="shared" si="61"/>
        <v>0.27414569100647213</v>
      </c>
      <c r="AR144" s="969">
        <f t="shared" si="61"/>
        <v>0.19643925884579572</v>
      </c>
      <c r="AS144" s="969">
        <f t="shared" si="61"/>
        <v>5.627528799946413E-2</v>
      </c>
      <c r="AT144" s="969">
        <f t="shared" si="61"/>
        <v>6.5320934017037535E-2</v>
      </c>
      <c r="AU144" s="969">
        <f t="shared" si="61"/>
        <v>8.7494487962760381E-2</v>
      </c>
      <c r="AV144" s="969">
        <f t="shared" si="61"/>
        <v>9.9800834345771028E-2</v>
      </c>
      <c r="AW144" s="969">
        <f t="shared" si="61"/>
        <v>8.1843839296704246E-2</v>
      </c>
      <c r="AX144" s="969">
        <f t="shared" si="61"/>
        <v>7.1353870403565445E-2</v>
      </c>
      <c r="AY144" s="969">
        <f t="shared" si="62"/>
        <v>6.4436506456682974E-2</v>
      </c>
      <c r="AZ144" s="142"/>
      <c r="BA144" s="142"/>
      <c r="BB144" s="142"/>
      <c r="BC144" s="142"/>
      <c r="BD144" s="142"/>
      <c r="BE144" s="142"/>
      <c r="BG144" s="180"/>
    </row>
    <row r="145" spans="24:60" ht="17.100000000000001" customHeight="1">
      <c r="X145" s="199"/>
      <c r="Y145" s="502" t="s">
        <v>211</v>
      </c>
      <c r="Z145" s="690"/>
      <c r="AA145" s="976"/>
      <c r="AB145" s="969" t="str">
        <f>IF(OR(AA13="NO",AA13=0),"",AB13/AA13-1)</f>
        <v/>
      </c>
      <c r="AC145" s="969" t="str">
        <f t="shared" ref="AC145:AH145" si="66">IF(OR(AB13="NO",AB13=0),"",AC13/AB13-1)</f>
        <v/>
      </c>
      <c r="AD145" s="969" t="str">
        <f t="shared" si="66"/>
        <v/>
      </c>
      <c r="AE145" s="969" t="str">
        <f t="shared" si="66"/>
        <v/>
      </c>
      <c r="AF145" s="969" t="str">
        <f t="shared" si="66"/>
        <v/>
      </c>
      <c r="AG145" s="969" t="str">
        <f t="shared" si="66"/>
        <v/>
      </c>
      <c r="AH145" s="969">
        <f t="shared" si="66"/>
        <v>1.7182817999999997</v>
      </c>
      <c r="AI145" s="969">
        <f t="shared" si="61"/>
        <v>1.7182818000000002</v>
      </c>
      <c r="AJ145" s="969">
        <f t="shared" si="61"/>
        <v>1.0797923390741531</v>
      </c>
      <c r="AK145" s="969">
        <f t="shared" si="61"/>
        <v>0.22816309917468436</v>
      </c>
      <c r="AL145" s="969">
        <f t="shared" si="61"/>
        <v>0.15707128131691794</v>
      </c>
      <c r="AM145" s="969">
        <f t="shared" si="61"/>
        <v>0.11759114145145921</v>
      </c>
      <c r="AN145" s="969">
        <f t="shared" si="61"/>
        <v>9.2809198115533231E-2</v>
      </c>
      <c r="AO145" s="969">
        <f t="shared" si="61"/>
        <v>7.0296732906155235E-2</v>
      </c>
      <c r="AP145" s="969">
        <f t="shared" si="61"/>
        <v>4.8308242876796248E-2</v>
      </c>
      <c r="AQ145" s="969">
        <f t="shared" si="61"/>
        <v>1.6604056018197921E-2</v>
      </c>
      <c r="AR145" s="969">
        <f t="shared" si="61"/>
        <v>3.4255317767166726E-2</v>
      </c>
      <c r="AS145" s="969">
        <f t="shared" si="61"/>
        <v>1.6940410993071753E-2</v>
      </c>
      <c r="AT145" s="969">
        <f t="shared" si="61"/>
        <v>3.0140914942443864E-2</v>
      </c>
      <c r="AU145" s="969">
        <f t="shared" si="61"/>
        <v>2.5965502143083352E-2</v>
      </c>
      <c r="AV145" s="969">
        <f t="shared" si="61"/>
        <v>1.4729305786087776E-2</v>
      </c>
      <c r="AW145" s="969">
        <f t="shared" si="61"/>
        <v>2.513377401093142E-2</v>
      </c>
      <c r="AX145" s="969">
        <f t="shared" si="61"/>
        <v>2.0381324719131344E-2</v>
      </c>
      <c r="AY145" s="969">
        <f t="shared" si="62"/>
        <v>2.8909665320128397E-2</v>
      </c>
      <c r="AZ145" s="142"/>
      <c r="BA145" s="142"/>
      <c r="BB145" s="142"/>
      <c r="BC145" s="142"/>
      <c r="BD145" s="142"/>
      <c r="BE145" s="142"/>
      <c r="BG145" s="180"/>
      <c r="BH145" s="180"/>
    </row>
    <row r="146" spans="24:60" ht="17.100000000000001" customHeight="1">
      <c r="X146" s="199"/>
      <c r="Y146" s="502" t="s">
        <v>212</v>
      </c>
      <c r="Z146" s="690"/>
      <c r="AA146" s="976"/>
      <c r="AB146" s="969" t="str">
        <f>IF(OR(AA14="NO",AA14=0),"",AB14/AA14-1)</f>
        <v/>
      </c>
      <c r="AC146" s="969" t="str">
        <f>IF(OR(AB14="NO",AB14=0),"",AC14/AB14-1)</f>
        <v/>
      </c>
      <c r="AD146" s="969">
        <f>IF(OR(AC14="NO",AC14=0),"",AD14/AC14-1)</f>
        <v>6.4999999999999991</v>
      </c>
      <c r="AE146" s="969">
        <f t="shared" si="61"/>
        <v>0.8786324786324784</v>
      </c>
      <c r="AF146" s="969">
        <f t="shared" si="61"/>
        <v>0.41401273885350331</v>
      </c>
      <c r="AG146" s="969">
        <f t="shared" si="61"/>
        <v>0.5261904761904761</v>
      </c>
      <c r="AH146" s="969">
        <f t="shared" si="61"/>
        <v>0.2708580343213729</v>
      </c>
      <c r="AI146" s="969">
        <f t="shared" si="61"/>
        <v>8.0896614372345299E-2</v>
      </c>
      <c r="AJ146" s="969">
        <f t="shared" si="61"/>
        <v>-1.7943942215963182E-2</v>
      </c>
      <c r="AK146" s="969">
        <f t="shared" si="61"/>
        <v>8.385138776479284E-3</v>
      </c>
      <c r="AL146" s="969">
        <f t="shared" si="61"/>
        <v>-5.3730996829431055E-2</v>
      </c>
      <c r="AM146" s="969">
        <f t="shared" si="61"/>
        <v>-8.9748451437487997E-4</v>
      </c>
      <c r="AN146" s="969">
        <f t="shared" si="61"/>
        <v>-3.8179051998932567E-2</v>
      </c>
      <c r="AO146" s="969">
        <f t="shared" si="61"/>
        <v>-0.17418116304496944</v>
      </c>
      <c r="AP146" s="969">
        <f t="shared" si="61"/>
        <v>-0.27584907186564434</v>
      </c>
      <c r="AQ146" s="969">
        <f t="shared" si="61"/>
        <v>-0.33729169989299934</v>
      </c>
      <c r="AR146" s="969">
        <f t="shared" si="61"/>
        <v>-0.20374028028962532</v>
      </c>
      <c r="AS146" s="969">
        <f t="shared" si="61"/>
        <v>4.0575507102560415E-2</v>
      </c>
      <c r="AT146" s="969">
        <f t="shared" si="61"/>
        <v>-9.254314244680284E-2</v>
      </c>
      <c r="AU146" s="969">
        <f t="shared" si="61"/>
        <v>-0.21094566724390718</v>
      </c>
      <c r="AV146" s="969">
        <f t="shared" si="61"/>
        <v>-4.862151291152117E-2</v>
      </c>
      <c r="AW146" s="969">
        <f t="shared" si="61"/>
        <v>-0.11534547918452243</v>
      </c>
      <c r="AX146" s="969">
        <f t="shared" si="61"/>
        <v>-0.12761450558160015</v>
      </c>
      <c r="AY146" s="969">
        <f t="shared" si="62"/>
        <v>2.8723590785797448E-2</v>
      </c>
      <c r="AZ146" s="142"/>
      <c r="BA146" s="142"/>
      <c r="BB146" s="142"/>
      <c r="BC146" s="142"/>
      <c r="BD146" s="142"/>
      <c r="BE146" s="142"/>
      <c r="BG146" s="180"/>
      <c r="BH146" s="180"/>
    </row>
    <row r="147" spans="24:60" ht="17.100000000000001" customHeight="1">
      <c r="X147" s="488"/>
      <c r="Y147" s="669" t="s">
        <v>321</v>
      </c>
      <c r="Z147" s="690"/>
      <c r="AA147" s="967"/>
      <c r="AB147" s="969" t="str">
        <f>IF(OR(AA15="NO",AA15=0),"",AB15/AA15-1)</f>
        <v/>
      </c>
      <c r="AC147" s="969" t="str">
        <f t="shared" ref="AC147:AO147" si="67">IF(OR(AB15="NO",AB15=0),"",AC15/AB15-1)</f>
        <v/>
      </c>
      <c r="AD147" s="969" t="str">
        <f t="shared" si="67"/>
        <v/>
      </c>
      <c r="AE147" s="969" t="str">
        <f t="shared" si="67"/>
        <v/>
      </c>
      <c r="AF147" s="969" t="str">
        <f t="shared" si="67"/>
        <v/>
      </c>
      <c r="AG147" s="969" t="str">
        <f t="shared" si="67"/>
        <v/>
      </c>
      <c r="AH147" s="969" t="str">
        <f t="shared" si="67"/>
        <v/>
      </c>
      <c r="AI147" s="969" t="str">
        <f t="shared" si="67"/>
        <v/>
      </c>
      <c r="AJ147" s="969" t="str">
        <f t="shared" si="67"/>
        <v/>
      </c>
      <c r="AK147" s="969" t="str">
        <f t="shared" si="67"/>
        <v/>
      </c>
      <c r="AL147" s="969" t="str">
        <f t="shared" si="67"/>
        <v/>
      </c>
      <c r="AM147" s="969" t="str">
        <f t="shared" si="67"/>
        <v/>
      </c>
      <c r="AN147" s="969" t="str">
        <f t="shared" si="67"/>
        <v/>
      </c>
      <c r="AO147" s="969">
        <f t="shared" si="67"/>
        <v>0.84090909090909105</v>
      </c>
      <c r="AP147" s="969">
        <f t="shared" si="61"/>
        <v>0.33333333333333348</v>
      </c>
      <c r="AQ147" s="969">
        <f t="shared" si="61"/>
        <v>0.37962962962962976</v>
      </c>
      <c r="AR147" s="969">
        <f t="shared" si="61"/>
        <v>0.9731543624161072</v>
      </c>
      <c r="AS147" s="969">
        <f t="shared" si="61"/>
        <v>0.45918367346938771</v>
      </c>
      <c r="AT147" s="969">
        <f t="shared" si="61"/>
        <v>1.9435688539664837</v>
      </c>
      <c r="AU147" s="969">
        <f t="shared" si="61"/>
        <v>0.1850453649243522</v>
      </c>
      <c r="AV147" s="969">
        <f t="shared" si="61"/>
        <v>4.7195263686383715E-2</v>
      </c>
      <c r="AW147" s="969">
        <f t="shared" si="61"/>
        <v>0.5632801536471812</v>
      </c>
      <c r="AX147" s="969">
        <f t="shared" si="61"/>
        <v>0.21019283260198707</v>
      </c>
      <c r="AY147" s="969">
        <f t="shared" si="62"/>
        <v>4.9789361130938792E-2</v>
      </c>
      <c r="AZ147" s="142"/>
      <c r="BA147" s="142"/>
      <c r="BB147" s="142"/>
      <c r="BC147" s="142"/>
      <c r="BD147" s="142"/>
      <c r="BE147" s="142"/>
      <c r="BG147" s="180"/>
      <c r="BH147" s="180"/>
    </row>
    <row r="148" spans="24:60" ht="17.100000000000001" customHeight="1">
      <c r="X148" s="202" t="s">
        <v>50</v>
      </c>
      <c r="Y148" s="1001"/>
      <c r="Z148" s="686"/>
      <c r="AA148" s="977"/>
      <c r="AB148" s="970">
        <f t="shared" si="60"/>
        <v>0.14797040261001215</v>
      </c>
      <c r="AC148" s="970">
        <f t="shared" si="61"/>
        <v>1.4702566276902029E-2</v>
      </c>
      <c r="AD148" s="970">
        <f t="shared" si="61"/>
        <v>0.43657292284521931</v>
      </c>
      <c r="AE148" s="970">
        <f t="shared" si="61"/>
        <v>0.22852153866522706</v>
      </c>
      <c r="AF148" s="970">
        <f t="shared" si="61"/>
        <v>0.30992439392251936</v>
      </c>
      <c r="AG148" s="970">
        <f t="shared" si="61"/>
        <v>3.6812120415688376E-2</v>
      </c>
      <c r="AH148" s="970">
        <f t="shared" si="61"/>
        <v>9.4538783135734272E-2</v>
      </c>
      <c r="AI148" s="970">
        <f t="shared" si="61"/>
        <v>-0.17092465985060257</v>
      </c>
      <c r="AJ148" s="970">
        <f t="shared" si="61"/>
        <v>-0.20825158539650557</v>
      </c>
      <c r="AK148" s="970">
        <f t="shared" si="61"/>
        <v>-9.4903848539505176E-2</v>
      </c>
      <c r="AL148" s="970">
        <f t="shared" si="61"/>
        <v>-0.16799654572614775</v>
      </c>
      <c r="AM148" s="970">
        <f t="shared" si="61"/>
        <v>-6.8738259222732245E-2</v>
      </c>
      <c r="AN148" s="970">
        <f t="shared" si="61"/>
        <v>-3.7527729328921344E-2</v>
      </c>
      <c r="AO148" s="970">
        <f t="shared" si="61"/>
        <v>4.0933638993493338E-2</v>
      </c>
      <c r="AP148" s="970">
        <f t="shared" si="61"/>
        <v>-6.4371483926014661E-2</v>
      </c>
      <c r="AQ148" s="970">
        <f t="shared" si="61"/>
        <v>4.3535750591793931E-2</v>
      </c>
      <c r="AR148" s="970">
        <f t="shared" si="61"/>
        <v>-0.12023037252544266</v>
      </c>
      <c r="AS148" s="970">
        <f t="shared" si="61"/>
        <v>-0.27453405340094805</v>
      </c>
      <c r="AT148" s="970">
        <f t="shared" si="61"/>
        <v>-0.29538796221110009</v>
      </c>
      <c r="AU148" s="970">
        <f t="shared" si="61"/>
        <v>5.0081038237152598E-2</v>
      </c>
      <c r="AV148" s="970">
        <f t="shared" si="61"/>
        <v>-0.11627065062861375</v>
      </c>
      <c r="AW148" s="970">
        <f t="shared" si="61"/>
        <v>-8.49747656466735E-2</v>
      </c>
      <c r="AX148" s="970">
        <f t="shared" si="61"/>
        <v>-4.5475573216002707E-2</v>
      </c>
      <c r="AY148" s="970">
        <f t="shared" si="62"/>
        <v>2.4806258839638939E-2</v>
      </c>
      <c r="AZ148" s="142"/>
      <c r="BA148" s="142"/>
      <c r="BB148" s="142"/>
      <c r="BC148" s="142"/>
      <c r="BD148" s="142"/>
      <c r="BE148" s="142"/>
      <c r="BG148" s="180"/>
      <c r="BH148" s="180"/>
    </row>
    <row r="149" spans="24:60" ht="17.100000000000001" customHeight="1">
      <c r="X149" s="202"/>
      <c r="Y149" s="17" t="s">
        <v>215</v>
      </c>
      <c r="Z149" s="685"/>
      <c r="AA149" s="978"/>
      <c r="AB149" s="971">
        <f t="shared" si="60"/>
        <v>0.15789473684210531</v>
      </c>
      <c r="AC149" s="971">
        <f t="shared" si="61"/>
        <v>2.2727272727272707E-2</v>
      </c>
      <c r="AD149" s="971">
        <f t="shared" si="61"/>
        <v>0.44444444444444442</v>
      </c>
      <c r="AE149" s="971">
        <f t="shared" si="61"/>
        <v>0.23076923076923084</v>
      </c>
      <c r="AF149" s="971">
        <f t="shared" si="61"/>
        <v>0.31249999999999978</v>
      </c>
      <c r="AG149" s="971">
        <f t="shared" si="61"/>
        <v>0.31975764999234424</v>
      </c>
      <c r="AH149" s="971">
        <f t="shared" si="61"/>
        <v>0.3965162915575593</v>
      </c>
      <c r="AI149" s="971">
        <f t="shared" si="61"/>
        <v>-2.3438519872304386E-2</v>
      </c>
      <c r="AJ149" s="971">
        <f t="shared" si="61"/>
        <v>-4.6081445654287512E-2</v>
      </c>
      <c r="AK149" s="971">
        <f t="shared" si="61"/>
        <v>5.8193374061497272E-2</v>
      </c>
      <c r="AL149" s="971">
        <f t="shared" si="61"/>
        <v>-0.19943417124145224</v>
      </c>
      <c r="AM149" s="971">
        <f t="shared" si="61"/>
        <v>-5.4633057736901192E-2</v>
      </c>
      <c r="AN149" s="971">
        <f t="shared" si="61"/>
        <v>-3.6364316028581922E-2</v>
      </c>
      <c r="AO149" s="971">
        <f t="shared" si="61"/>
        <v>-0.10362146051900678</v>
      </c>
      <c r="AP149" s="971">
        <f t="shared" si="61"/>
        <v>-4.1840195131473523E-2</v>
      </c>
      <c r="AQ149" s="971">
        <f t="shared" si="61"/>
        <v>4.8711922098564564E-2</v>
      </c>
      <c r="AR149" s="971">
        <f t="shared" si="61"/>
        <v>-0.1048687691979836</v>
      </c>
      <c r="AS149" s="971">
        <f t="shared" si="61"/>
        <v>-0.33565482845833583</v>
      </c>
      <c r="AT149" s="971">
        <f t="shared" si="61"/>
        <v>-0.29318819900086623</v>
      </c>
      <c r="AU149" s="971">
        <f t="shared" si="61"/>
        <v>-0.45843634318303683</v>
      </c>
      <c r="AV149" s="971">
        <f t="shared" si="61"/>
        <v>-0.16892098610373085</v>
      </c>
      <c r="AW149" s="971">
        <f t="shared" si="61"/>
        <v>-0.28492128844756603</v>
      </c>
      <c r="AX149" s="971">
        <f t="shared" si="61"/>
        <v>-0.24947164494540341</v>
      </c>
      <c r="AY149" s="971">
        <f t="shared" si="62"/>
        <v>-3.0920856686432185E-2</v>
      </c>
      <c r="AZ149" s="31"/>
      <c r="BA149" s="31"/>
      <c r="BB149" s="31"/>
      <c r="BC149" s="31"/>
      <c r="BD149" s="31"/>
      <c r="BE149" s="31"/>
    </row>
    <row r="150" spans="24:60" ht="17.100000000000001" customHeight="1">
      <c r="X150" s="202"/>
      <c r="Y150" s="17" t="s">
        <v>214</v>
      </c>
      <c r="Z150" s="685"/>
      <c r="AA150" s="978"/>
      <c r="AB150" s="971">
        <f t="shared" si="60"/>
        <v>-0.16076246334310862</v>
      </c>
      <c r="AC150" s="971">
        <f t="shared" si="61"/>
        <v>-0.32972255223984903</v>
      </c>
      <c r="AD150" s="971">
        <f t="shared" si="61"/>
        <v>-7.8928161818371367E-2</v>
      </c>
      <c r="AE150" s="971">
        <f t="shared" si="61"/>
        <v>-2.3205795788996397E-3</v>
      </c>
      <c r="AF150" s="971">
        <f t="shared" si="61"/>
        <v>-1.6395302660690891E-2</v>
      </c>
      <c r="AG150" s="971">
        <f t="shared" si="61"/>
        <v>-5.5309284862866903E-2</v>
      </c>
      <c r="AH150" s="971">
        <f t="shared" si="61"/>
        <v>-9.78311431561808E-2</v>
      </c>
      <c r="AI150" s="971">
        <f t="shared" ref="AC150:AX161" si="68">AI18/AH18-1</f>
        <v>-0.16884958359612712</v>
      </c>
      <c r="AJ150" s="971">
        <f t="shared" si="68"/>
        <v>-0.41045751633986938</v>
      </c>
      <c r="AK150" s="971">
        <f t="shared" si="68"/>
        <v>-0.38930437070164225</v>
      </c>
      <c r="AL150" s="971">
        <f t="shared" si="68"/>
        <v>-0.13342031274680133</v>
      </c>
      <c r="AM150" s="971">
        <f t="shared" si="68"/>
        <v>-4.6028701226834112E-2</v>
      </c>
      <c r="AN150" s="971">
        <f t="shared" si="68"/>
        <v>1.463729138436598E-2</v>
      </c>
      <c r="AO150" s="971">
        <f t="shared" si="68"/>
        <v>-1.8775366467552068E-2</v>
      </c>
      <c r="AP150" s="971">
        <f t="shared" si="68"/>
        <v>1.0212002865248593E-3</v>
      </c>
      <c r="AQ150" s="971">
        <f t="shared" si="68"/>
        <v>2.6002619241936031E-3</v>
      </c>
      <c r="AR150" s="971">
        <f t="shared" si="68"/>
        <v>-8.8493598716222754E-3</v>
      </c>
      <c r="AS150" s="971">
        <f t="shared" si="68"/>
        <v>-1.5128593040849569E-3</v>
      </c>
      <c r="AT150" s="971">
        <f t="shared" si="68"/>
        <v>-0.24861036399497927</v>
      </c>
      <c r="AU150" s="971">
        <f t="shared" si="68"/>
        <v>-5.8310464145090113E-2</v>
      </c>
      <c r="AV150" s="971">
        <f t="shared" si="68"/>
        <v>-2.0444807182208313E-3</v>
      </c>
      <c r="AW150" s="971">
        <f t="shared" si="68"/>
        <v>-0.12966451942129054</v>
      </c>
      <c r="AX150" s="971">
        <f t="shared" si="68"/>
        <v>-0.27701408007269401</v>
      </c>
      <c r="AY150" s="971">
        <f t="shared" si="62"/>
        <v>-0.80067796610169495</v>
      </c>
      <c r="AZ150" s="31"/>
      <c r="BA150" s="31"/>
      <c r="BB150" s="31"/>
      <c r="BC150" s="31"/>
      <c r="BD150" s="31"/>
      <c r="BE150" s="31"/>
    </row>
    <row r="151" spans="24:60" ht="17.100000000000001" customHeight="1">
      <c r="X151" s="202"/>
      <c r="Y151" s="17" t="s">
        <v>217</v>
      </c>
      <c r="Z151" s="685"/>
      <c r="AA151" s="978"/>
      <c r="AB151" s="971">
        <f t="shared" si="60"/>
        <v>0.15789473684210531</v>
      </c>
      <c r="AC151" s="971">
        <f t="shared" si="68"/>
        <v>2.2727272727272707E-2</v>
      </c>
      <c r="AD151" s="971">
        <f t="shared" si="68"/>
        <v>0.44444444444444464</v>
      </c>
      <c r="AE151" s="971">
        <f t="shared" si="68"/>
        <v>0.23076923076923084</v>
      </c>
      <c r="AF151" s="971">
        <f t="shared" si="68"/>
        <v>0.3125</v>
      </c>
      <c r="AG151" s="971">
        <f t="shared" si="68"/>
        <v>0.17480170875767387</v>
      </c>
      <c r="AH151" s="971">
        <f t="shared" si="68"/>
        <v>0.25607237723937359</v>
      </c>
      <c r="AI151" s="971">
        <f t="shared" si="68"/>
        <v>1.442379208168898E-2</v>
      </c>
      <c r="AJ151" s="971">
        <f t="shared" si="68"/>
        <v>6.7046536112532973E-2</v>
      </c>
      <c r="AK151" s="971">
        <f t="shared" si="68"/>
        <v>7.7851284210247451E-2</v>
      </c>
      <c r="AL151" s="971">
        <f t="shared" si="68"/>
        <v>-0.23144097947860742</v>
      </c>
      <c r="AM151" s="971">
        <f t="shared" si="68"/>
        <v>-3.3959742267507531E-3</v>
      </c>
      <c r="AN151" s="971">
        <f t="shared" si="68"/>
        <v>-9.301613968533573E-3</v>
      </c>
      <c r="AO151" s="971">
        <f t="shared" si="68"/>
        <v>5.7389360549626511E-2</v>
      </c>
      <c r="AP151" s="971">
        <f t="shared" si="68"/>
        <v>-0.15444394962879038</v>
      </c>
      <c r="AQ151" s="971">
        <f t="shared" si="68"/>
        <v>7.4153995101153614E-2</v>
      </c>
      <c r="AR151" s="971">
        <f t="shared" si="68"/>
        <v>-0.10170694939961955</v>
      </c>
      <c r="AS151" s="971">
        <f t="shared" si="68"/>
        <v>-0.24678937780740573</v>
      </c>
      <c r="AT151" s="971">
        <f t="shared" si="68"/>
        <v>-0.36833028146747981</v>
      </c>
      <c r="AU151" s="971">
        <f t="shared" si="68"/>
        <v>4.9905347952622137E-2</v>
      </c>
      <c r="AV151" s="971">
        <f t="shared" si="68"/>
        <v>-0.1585154391321697</v>
      </c>
      <c r="AW151" s="971">
        <f t="shared" si="68"/>
        <v>-0.12834838477661259</v>
      </c>
      <c r="AX151" s="971">
        <f t="shared" si="68"/>
        <v>-4.2138269122390049E-2</v>
      </c>
      <c r="AY151" s="971">
        <f t="shared" si="62"/>
        <v>3.9290492297063162E-2</v>
      </c>
      <c r="AZ151" s="31"/>
      <c r="BA151" s="31"/>
      <c r="BB151" s="31"/>
      <c r="BC151" s="31"/>
      <c r="BD151" s="31"/>
      <c r="BE151" s="31"/>
    </row>
    <row r="152" spans="24:60" ht="17.100000000000001" customHeight="1">
      <c r="X152" s="202"/>
      <c r="Y152" s="644" t="s">
        <v>488</v>
      </c>
      <c r="Z152" s="691"/>
      <c r="AA152" s="978"/>
      <c r="AB152" s="971">
        <f t="shared" si="60"/>
        <v>0.15789473684210531</v>
      </c>
      <c r="AC152" s="971">
        <f t="shared" si="68"/>
        <v>2.2727272727272707E-2</v>
      </c>
      <c r="AD152" s="971">
        <f t="shared" si="68"/>
        <v>0.44444444444444442</v>
      </c>
      <c r="AE152" s="971">
        <f t="shared" si="68"/>
        <v>0.23076923076923084</v>
      </c>
      <c r="AF152" s="971">
        <f t="shared" si="68"/>
        <v>0.31249999999999978</v>
      </c>
      <c r="AG152" s="971">
        <f t="shared" si="68"/>
        <v>-3.5316736580047081E-2</v>
      </c>
      <c r="AH152" s="971">
        <f t="shared" si="68"/>
        <v>0.86050351665730651</v>
      </c>
      <c r="AI152" s="971">
        <f t="shared" si="68"/>
        <v>9.8175418438592565E-2</v>
      </c>
      <c r="AJ152" s="971">
        <f t="shared" si="68"/>
        <v>0.24909025553671049</v>
      </c>
      <c r="AK152" s="971">
        <f t="shared" si="68"/>
        <v>3.9158985980887184E-3</v>
      </c>
      <c r="AL152" s="971">
        <f t="shared" si="68"/>
        <v>-0.32876833934542582</v>
      </c>
      <c r="AM152" s="971">
        <f t="shared" si="68"/>
        <v>0.26387173429169453</v>
      </c>
      <c r="AN152" s="971">
        <f t="shared" si="68"/>
        <v>-7.4727921065865677E-2</v>
      </c>
      <c r="AO152" s="971">
        <f t="shared" si="68"/>
        <v>6.6302151963973932E-2</v>
      </c>
      <c r="AP152" s="971">
        <f t="shared" si="68"/>
        <v>-0.15164956882788305</v>
      </c>
      <c r="AQ152" s="971">
        <f t="shared" si="68"/>
        <v>3.6661783535852921E-2</v>
      </c>
      <c r="AR152" s="971">
        <f t="shared" si="68"/>
        <v>-0.32141103092697543</v>
      </c>
      <c r="AS152" s="971">
        <f t="shared" si="68"/>
        <v>-0.21924000348334605</v>
      </c>
      <c r="AT152" s="971">
        <f t="shared" si="68"/>
        <v>-0.52907302150752278</v>
      </c>
      <c r="AU152" s="971">
        <f t="shared" si="68"/>
        <v>0.18255520065614284</v>
      </c>
      <c r="AV152" s="971">
        <f t="shared" si="68"/>
        <v>0.27149914918679507</v>
      </c>
      <c r="AW152" s="971">
        <f t="shared" si="68"/>
        <v>0.15375383005872312</v>
      </c>
      <c r="AX152" s="971">
        <f t="shared" si="68"/>
        <v>0.10868739867123822</v>
      </c>
      <c r="AY152" s="971">
        <f t="shared" si="62"/>
        <v>0.18652399915502427</v>
      </c>
      <c r="AZ152" s="31"/>
      <c r="BA152" s="31"/>
      <c r="BB152" s="31"/>
      <c r="BC152" s="31"/>
      <c r="BD152" s="31"/>
      <c r="BE152" s="31"/>
    </row>
    <row r="153" spans="24:60" ht="17.100000000000001" customHeight="1">
      <c r="X153" s="281"/>
      <c r="Y153" s="390" t="s">
        <v>216</v>
      </c>
      <c r="Z153" s="685"/>
      <c r="AA153" s="978"/>
      <c r="AB153" s="971">
        <f t="shared" si="60"/>
        <v>0.15789473684210531</v>
      </c>
      <c r="AC153" s="971">
        <f t="shared" si="68"/>
        <v>2.2727272727272707E-2</v>
      </c>
      <c r="AD153" s="971">
        <f t="shared" si="68"/>
        <v>0.44444444444444442</v>
      </c>
      <c r="AE153" s="971">
        <f t="shared" si="68"/>
        <v>0.23076923076923084</v>
      </c>
      <c r="AF153" s="971">
        <f t="shared" si="68"/>
        <v>0.3125</v>
      </c>
      <c r="AG153" s="971">
        <f t="shared" si="68"/>
        <v>-2.5680394186541999E-2</v>
      </c>
      <c r="AH153" s="971">
        <f t="shared" si="68"/>
        <v>1.6633789965214696E-4</v>
      </c>
      <c r="AI153" s="971">
        <f t="shared" si="68"/>
        <v>-0.28244851810824045</v>
      </c>
      <c r="AJ153" s="971">
        <f t="shared" si="68"/>
        <v>-0.43018330333400989</v>
      </c>
      <c r="AK153" s="971">
        <f t="shared" si="68"/>
        <v>-0.36121244778907891</v>
      </c>
      <c r="AL153" s="971">
        <f t="shared" si="68"/>
        <v>-6.9430770276979192E-3</v>
      </c>
      <c r="AM153" s="971">
        <f t="shared" si="68"/>
        <v>-0.1968767200443664</v>
      </c>
      <c r="AN153" s="971">
        <f t="shared" si="68"/>
        <v>-9.3287992292178545E-2</v>
      </c>
      <c r="AO153" s="971">
        <f t="shared" si="68"/>
        <v>7.878063147833525E-2</v>
      </c>
      <c r="AP153" s="971">
        <f t="shared" si="68"/>
        <v>0.12751790205801306</v>
      </c>
      <c r="AQ153" s="971">
        <f t="shared" si="68"/>
        <v>-7.7852861943586982E-3</v>
      </c>
      <c r="AR153" s="971">
        <f t="shared" si="68"/>
        <v>-0.14877909752890428</v>
      </c>
      <c r="AS153" s="971">
        <f t="shared" si="68"/>
        <v>-0.3066769780364007</v>
      </c>
      <c r="AT153" s="971">
        <f t="shared" si="68"/>
        <v>-0.13816766969847838</v>
      </c>
      <c r="AU153" s="971">
        <f t="shared" si="68"/>
        <v>0.21138773333708372</v>
      </c>
      <c r="AV153" s="971">
        <f t="shared" si="68"/>
        <v>-6.7019813801913242E-2</v>
      </c>
      <c r="AW153" s="971">
        <f t="shared" si="68"/>
        <v>-1.3903378717768478E-2</v>
      </c>
      <c r="AX153" s="971">
        <f t="shared" si="68"/>
        <v>-4.1123273708644548E-2</v>
      </c>
      <c r="AY153" s="971">
        <f t="shared" ref="AY153:AY160" si="69">AY21/AX21-1</f>
        <v>1.2253406983129045E-2</v>
      </c>
      <c r="AZ153" s="31"/>
      <c r="BA153" s="31"/>
      <c r="BB153" s="31"/>
      <c r="BC153" s="31"/>
      <c r="BD153" s="31"/>
      <c r="BE153" s="31"/>
    </row>
    <row r="154" spans="24:60" ht="17.100000000000001" customHeight="1">
      <c r="X154" s="203"/>
      <c r="Y154" s="108" t="s">
        <v>218</v>
      </c>
      <c r="Z154" s="690"/>
      <c r="AA154" s="1005"/>
      <c r="AB154" s="1006" t="str">
        <f>IF(OR(AA22="NO",AA22=0),"",AB22/AA22-1)</f>
        <v/>
      </c>
      <c r="AC154" s="1006" t="str">
        <f t="shared" ref="AC154:AY154" si="70">IF(OR(AB22="NO",AB22=0),"",AC22/AB22-1)</f>
        <v/>
      </c>
      <c r="AD154" s="1006" t="str">
        <f t="shared" si="70"/>
        <v/>
      </c>
      <c r="AE154" s="1006" t="str">
        <f t="shared" si="70"/>
        <v/>
      </c>
      <c r="AF154" s="1006" t="str">
        <f t="shared" si="70"/>
        <v/>
      </c>
      <c r="AG154" s="1006" t="str">
        <f t="shared" si="70"/>
        <v/>
      </c>
      <c r="AH154" s="1006" t="str">
        <f t="shared" si="70"/>
        <v/>
      </c>
      <c r="AI154" s="1006" t="str">
        <f t="shared" si="70"/>
        <v/>
      </c>
      <c r="AJ154" s="1006" t="str">
        <f t="shared" si="70"/>
        <v/>
      </c>
      <c r="AK154" s="1006" t="str">
        <f t="shared" si="70"/>
        <v/>
      </c>
      <c r="AL154" s="1006" t="str">
        <f t="shared" si="70"/>
        <v/>
      </c>
      <c r="AM154" s="1006" t="str">
        <f t="shared" si="70"/>
        <v/>
      </c>
      <c r="AN154" s="1006">
        <f t="shared" si="70"/>
        <v>1.4791830531111576</v>
      </c>
      <c r="AO154" s="1006">
        <f t="shared" si="70"/>
        <v>0.74210958769578372</v>
      </c>
      <c r="AP154" s="1006">
        <f t="shared" si="70"/>
        <v>0.70860736338830566</v>
      </c>
      <c r="AQ154" s="1006">
        <f t="shared" si="70"/>
        <v>1.1938409771783638</v>
      </c>
      <c r="AR154" s="1006">
        <f t="shared" si="70"/>
        <v>1.1892718689643371</v>
      </c>
      <c r="AS154" s="1006">
        <f t="shared" si="70"/>
        <v>0.66910752932883555</v>
      </c>
      <c r="AT154" s="1006">
        <f t="shared" si="70"/>
        <v>0.35224903161008503</v>
      </c>
      <c r="AU154" s="1006">
        <f t="shared" si="70"/>
        <v>0.38525936665306193</v>
      </c>
      <c r="AV154" s="1006">
        <f t="shared" si="70"/>
        <v>0.36823666809984856</v>
      </c>
      <c r="AW154" s="1006" t="e">
        <f t="shared" si="70"/>
        <v>#VALUE!</v>
      </c>
      <c r="AX154" s="1006" t="str">
        <f t="shared" si="70"/>
        <v/>
      </c>
      <c r="AY154" s="1006">
        <f t="shared" si="70"/>
        <v>-0.13123723237929374</v>
      </c>
      <c r="AZ154" s="31"/>
      <c r="BA154" s="31"/>
      <c r="BB154" s="31"/>
      <c r="BC154" s="31"/>
      <c r="BD154" s="31"/>
      <c r="BE154" s="31"/>
    </row>
    <row r="155" spans="24:60" ht="17.100000000000001" customHeight="1">
      <c r="X155" s="204" t="s">
        <v>262</v>
      </c>
      <c r="Y155" s="504"/>
      <c r="Z155" s="687"/>
      <c r="AA155" s="979"/>
      <c r="AB155" s="972">
        <f t="shared" si="60"/>
        <v>0.10552257582449265</v>
      </c>
      <c r="AC155" s="972">
        <f t="shared" si="68"/>
        <v>0.10064606961838884</v>
      </c>
      <c r="AD155" s="972">
        <f t="shared" si="68"/>
        <v>4.2304064926492746E-3</v>
      </c>
      <c r="AE155" s="972">
        <f t="shared" si="68"/>
        <v>-4.3434980255246503E-2</v>
      </c>
      <c r="AF155" s="972">
        <f t="shared" si="68"/>
        <v>9.50448141033986E-2</v>
      </c>
      <c r="AG155" s="972">
        <f t="shared" si="68"/>
        <v>3.4939182679158742E-2</v>
      </c>
      <c r="AH155" s="972">
        <f t="shared" si="68"/>
        <v>-0.14755137946247876</v>
      </c>
      <c r="AI155" s="972">
        <f t="shared" si="68"/>
        <v>-8.8655500632454198E-2</v>
      </c>
      <c r="AJ155" s="972">
        <f t="shared" si="68"/>
        <v>-0.30606878168539509</v>
      </c>
      <c r="AK155" s="972">
        <f t="shared" si="68"/>
        <v>-0.2337743671460053</v>
      </c>
      <c r="AL155" s="972">
        <f t="shared" si="68"/>
        <v>-0.13729097892168241</v>
      </c>
      <c r="AM155" s="972">
        <f t="shared" si="68"/>
        <v>-5.4489790068685706E-2</v>
      </c>
      <c r="AN155" s="972">
        <f t="shared" si="68"/>
        <v>-5.7391871569898889E-2</v>
      </c>
      <c r="AO155" s="972">
        <f t="shared" si="68"/>
        <v>-2.7302997855100819E-2</v>
      </c>
      <c r="AP155" s="972">
        <f t="shared" si="68"/>
        <v>-3.9115336950364288E-2</v>
      </c>
      <c r="AQ155" s="972">
        <f t="shared" si="68"/>
        <v>3.4810148218546999E-2</v>
      </c>
      <c r="AR155" s="972">
        <f t="shared" si="68"/>
        <v>-9.4752335719466729E-2</v>
      </c>
      <c r="AS155" s="972">
        <f t="shared" si="68"/>
        <v>-0.11752161703756925</v>
      </c>
      <c r="AT155" s="972">
        <f t="shared" si="68"/>
        <v>-0.41428427034835358</v>
      </c>
      <c r="AU155" s="972">
        <f t="shared" si="68"/>
        <v>-9.3033058214081477E-3</v>
      </c>
      <c r="AV155" s="972">
        <f t="shared" si="68"/>
        <v>-7.2705550252961992E-2</v>
      </c>
      <c r="AW155" s="972">
        <f t="shared" si="68"/>
        <v>-5.8280806256053586E-3</v>
      </c>
      <c r="AX155" s="972">
        <f t="shared" si="68"/>
        <v>-5.9399266293567843E-2</v>
      </c>
      <c r="AY155" s="972">
        <f t="shared" si="69"/>
        <v>-1.7794068875664371E-2</v>
      </c>
      <c r="AZ155" s="142"/>
      <c r="BA155" s="142"/>
      <c r="BB155" s="142"/>
      <c r="BC155" s="142"/>
      <c r="BD155" s="142"/>
      <c r="BE155" s="142"/>
    </row>
    <row r="156" spans="24:60" ht="17.100000000000001" customHeight="1">
      <c r="X156" s="204"/>
      <c r="Y156" s="502" t="s">
        <v>263</v>
      </c>
      <c r="Z156" s="685"/>
      <c r="AA156" s="978"/>
      <c r="AB156" s="971">
        <f t="shared" si="60"/>
        <v>0.11764705882352966</v>
      </c>
      <c r="AC156" s="971">
        <f t="shared" si="68"/>
        <v>0.10526315789473673</v>
      </c>
      <c r="AD156" s="971">
        <f t="shared" si="68"/>
        <v>0</v>
      </c>
      <c r="AE156" s="971">
        <f t="shared" si="68"/>
        <v>-4.7619047619047672E-2</v>
      </c>
      <c r="AF156" s="971">
        <f t="shared" si="68"/>
        <v>0.10000000000000009</v>
      </c>
      <c r="AG156" s="971">
        <f t="shared" si="68"/>
        <v>-0.11167512690355341</v>
      </c>
      <c r="AH156" s="971">
        <f t="shared" si="68"/>
        <v>-0.38285714285714278</v>
      </c>
      <c r="AI156" s="971">
        <f t="shared" si="68"/>
        <v>-0.18518518518518523</v>
      </c>
      <c r="AJ156" s="971">
        <f t="shared" si="68"/>
        <v>-0.27272727272727271</v>
      </c>
      <c r="AK156" s="971">
        <f t="shared" si="68"/>
        <v>-0.4375</v>
      </c>
      <c r="AL156" s="971">
        <f t="shared" si="68"/>
        <v>-8.3333333333333259E-2</v>
      </c>
      <c r="AM156" s="971">
        <f t="shared" si="68"/>
        <v>9.0909090909090828E-2</v>
      </c>
      <c r="AN156" s="971">
        <f t="shared" si="68"/>
        <v>-5.5555555555555469E-2</v>
      </c>
      <c r="AO156" s="971">
        <f t="shared" si="68"/>
        <v>-5.8823529411764719E-2</v>
      </c>
      <c r="AP156" s="971">
        <f t="shared" si="68"/>
        <v>0.27499999999999991</v>
      </c>
      <c r="AQ156" s="971">
        <f t="shared" si="68"/>
        <v>0.40122549019607878</v>
      </c>
      <c r="AR156" s="971">
        <f t="shared" si="68"/>
        <v>-0.12261675704040598</v>
      </c>
      <c r="AS156" s="971">
        <f t="shared" si="68"/>
        <v>7.4561403508772051E-2</v>
      </c>
      <c r="AT156" s="971">
        <f t="shared" si="68"/>
        <v>-0.81076066790352508</v>
      </c>
      <c r="AU156" s="971">
        <f t="shared" si="68"/>
        <v>-0.18627450980392135</v>
      </c>
      <c r="AV156" s="971">
        <f t="shared" si="68"/>
        <v>-0.30120481927710852</v>
      </c>
      <c r="AW156" s="971">
        <f t="shared" si="68"/>
        <v>-6.8965517241379226E-2</v>
      </c>
      <c r="AX156" s="971">
        <f t="shared" si="68"/>
        <v>-0.24629629629629635</v>
      </c>
      <c r="AY156" s="971">
        <f t="shared" si="69"/>
        <v>-0.33660933660933667</v>
      </c>
      <c r="AZ156" s="142"/>
      <c r="BA156" s="142"/>
      <c r="BB156" s="142"/>
      <c r="BC156" s="142"/>
      <c r="BD156" s="142"/>
      <c r="BE156" s="142"/>
    </row>
    <row r="157" spans="24:60" ht="17.100000000000001" customHeight="1">
      <c r="X157" s="204"/>
      <c r="Y157" s="502" t="s">
        <v>219</v>
      </c>
      <c r="Z157" s="685"/>
      <c r="AA157" s="978"/>
      <c r="AB157" s="971">
        <f t="shared" si="60"/>
        <v>-0.13720109760878085</v>
      </c>
      <c r="AC157" s="971">
        <f t="shared" si="68"/>
        <v>-0.15356656065424812</v>
      </c>
      <c r="AD157" s="971">
        <f t="shared" si="68"/>
        <v>5.0187869028448739E-2</v>
      </c>
      <c r="AE157" s="971">
        <f t="shared" si="68"/>
        <v>-2.8622540250447193E-2</v>
      </c>
      <c r="AF157" s="971">
        <f t="shared" si="68"/>
        <v>4.4198895027624197E-2</v>
      </c>
      <c r="AG157" s="971">
        <f t="shared" si="68"/>
        <v>0.20000000000000018</v>
      </c>
      <c r="AH157" s="971">
        <f t="shared" si="68"/>
        <v>0.33333333333333326</v>
      </c>
      <c r="AI157" s="971">
        <f t="shared" si="68"/>
        <v>1.125</v>
      </c>
      <c r="AJ157" s="971">
        <f t="shared" si="68"/>
        <v>0.58823529411764697</v>
      </c>
      <c r="AK157" s="971">
        <f t="shared" si="68"/>
        <v>0.59259259259259256</v>
      </c>
      <c r="AL157" s="971">
        <f t="shared" si="68"/>
        <v>0.11627906976744207</v>
      </c>
      <c r="AM157" s="971">
        <f t="shared" si="68"/>
        <v>-2.0833333333333481E-2</v>
      </c>
      <c r="AN157" s="971">
        <f t="shared" si="68"/>
        <v>1.9827294578473875E-3</v>
      </c>
      <c r="AO157" s="971">
        <f t="shared" si="68"/>
        <v>-1.2888360227989004E-2</v>
      </c>
      <c r="AP157" s="971">
        <f t="shared" si="68"/>
        <v>4.1664378981135064E-2</v>
      </c>
      <c r="AQ157" s="971">
        <f t="shared" si="68"/>
        <v>-5.7224894604820942E-2</v>
      </c>
      <c r="AR157" s="971">
        <f t="shared" si="68"/>
        <v>-1.5965773487649493E-3</v>
      </c>
      <c r="AS157" s="971">
        <f t="shared" si="68"/>
        <v>-0.40104209697230075</v>
      </c>
      <c r="AT157" s="971">
        <f t="shared" si="68"/>
        <v>-0.63369963369963367</v>
      </c>
      <c r="AU157" s="971">
        <f t="shared" si="68"/>
        <v>0.2883</v>
      </c>
      <c r="AV157" s="971">
        <f t="shared" si="68"/>
        <v>-0.37902662423348599</v>
      </c>
      <c r="AW157" s="971">
        <f t="shared" si="68"/>
        <v>0</v>
      </c>
      <c r="AX157" s="971">
        <f t="shared" si="68"/>
        <v>-0.12500000000000011</v>
      </c>
      <c r="AY157" s="971">
        <f t="shared" si="69"/>
        <v>0.14285714285714302</v>
      </c>
      <c r="AZ157" s="142"/>
      <c r="BA157" s="142"/>
      <c r="BB157" s="142"/>
      <c r="BC157" s="142"/>
      <c r="BD157" s="142"/>
      <c r="BE157" s="142"/>
    </row>
    <row r="158" spans="24:60" ht="17.100000000000001" customHeight="1">
      <c r="X158" s="204"/>
      <c r="Y158" s="502" t="s">
        <v>220</v>
      </c>
      <c r="Z158" s="685"/>
      <c r="AA158" s="978"/>
      <c r="AB158" s="971">
        <f t="shared" si="60"/>
        <v>0.11764705882352944</v>
      </c>
      <c r="AC158" s="971">
        <f t="shared" si="68"/>
        <v>0.10526315789473695</v>
      </c>
      <c r="AD158" s="971">
        <f t="shared" si="68"/>
        <v>0</v>
      </c>
      <c r="AE158" s="971">
        <f t="shared" si="68"/>
        <v>-4.7619047619047561E-2</v>
      </c>
      <c r="AF158" s="971">
        <f t="shared" si="68"/>
        <v>9.9999999999999867E-2</v>
      </c>
      <c r="AG158" s="971">
        <f t="shared" si="68"/>
        <v>7.3560671085237228E-2</v>
      </c>
      <c r="AH158" s="971">
        <f t="shared" si="68"/>
        <v>0.23396930733627319</v>
      </c>
      <c r="AI158" s="971">
        <f t="shared" si="68"/>
        <v>6.7513614336049965E-3</v>
      </c>
      <c r="AJ158" s="971">
        <f t="shared" si="68"/>
        <v>3.4130788149483671E-2</v>
      </c>
      <c r="AK158" s="971">
        <f t="shared" si="68"/>
        <v>0.13964493878978423</v>
      </c>
      <c r="AL158" s="971">
        <f t="shared" si="68"/>
        <v>-0.26238062709568954</v>
      </c>
      <c r="AM158" s="971">
        <f t="shared" si="68"/>
        <v>6.5152180348021949E-2</v>
      </c>
      <c r="AN158" s="971">
        <f t="shared" si="68"/>
        <v>4.5512867232338383E-2</v>
      </c>
      <c r="AO158" s="971">
        <f t="shared" si="68"/>
        <v>0.13845337539958535</v>
      </c>
      <c r="AP158" s="971">
        <f t="shared" si="68"/>
        <v>-8.1203238264977107E-2</v>
      </c>
      <c r="AQ158" s="971">
        <f t="shared" si="68"/>
        <v>-0.14226886379615145</v>
      </c>
      <c r="AR158" s="971">
        <f t="shared" si="68"/>
        <v>-7.0678541021771957E-2</v>
      </c>
      <c r="AS158" s="971">
        <f t="shared" si="68"/>
        <v>-0.23684311373016531</v>
      </c>
      <c r="AT158" s="971">
        <f t="shared" si="68"/>
        <v>-0.35815155907310969</v>
      </c>
      <c r="AU158" s="971">
        <f t="shared" si="68"/>
        <v>6.5726171925468035E-2</v>
      </c>
      <c r="AV158" s="971">
        <f t="shared" si="68"/>
        <v>-0.12584641410040343</v>
      </c>
      <c r="AW158" s="971">
        <f t="shared" si="68"/>
        <v>-6.5914200440639559E-2</v>
      </c>
      <c r="AX158" s="971">
        <f t="shared" si="68"/>
        <v>-1.1339415821545296E-2</v>
      </c>
      <c r="AY158" s="971">
        <f t="shared" si="69"/>
        <v>-3.6972442776659231E-2</v>
      </c>
      <c r="AZ158" s="142"/>
      <c r="BA158" s="142"/>
      <c r="BB158" s="142"/>
      <c r="BC158" s="142"/>
      <c r="BD158" s="142"/>
      <c r="BE158" s="142"/>
    </row>
    <row r="159" spans="24:60" ht="17.100000000000001" customHeight="1">
      <c r="X159" s="204"/>
      <c r="Y159" s="644" t="s">
        <v>488</v>
      </c>
      <c r="Z159" s="691"/>
      <c r="AA159" s="978"/>
      <c r="AB159" s="971">
        <f t="shared" si="60"/>
        <v>0.11764705882352944</v>
      </c>
      <c r="AC159" s="971">
        <f t="shared" si="68"/>
        <v>0.10526315789473695</v>
      </c>
      <c r="AD159" s="971">
        <f t="shared" si="68"/>
        <v>0</v>
      </c>
      <c r="AE159" s="971">
        <f t="shared" si="68"/>
        <v>-4.7619047619047672E-2</v>
      </c>
      <c r="AF159" s="971">
        <f t="shared" si="68"/>
        <v>0.10000000000000009</v>
      </c>
      <c r="AG159" s="971">
        <f t="shared" si="68"/>
        <v>1.90574553028988</v>
      </c>
      <c r="AH159" s="971">
        <f t="shared" si="68"/>
        <v>0.29949223416965354</v>
      </c>
      <c r="AI159" s="971">
        <f t="shared" si="68"/>
        <v>0.2105408325097109</v>
      </c>
      <c r="AJ159" s="971">
        <f t="shared" si="68"/>
        <v>0.33895228511211961</v>
      </c>
      <c r="AK159" s="971">
        <f t="shared" si="68"/>
        <v>1.0385912369219152E-2</v>
      </c>
      <c r="AL159" s="971">
        <f t="shared" si="68"/>
        <v>-6.0672832661997966E-2</v>
      </c>
      <c r="AM159" s="971">
        <f t="shared" si="68"/>
        <v>9.5454817116901847E-2</v>
      </c>
      <c r="AN159" s="971">
        <f t="shared" si="68"/>
        <v>-5.3792729068178446E-2</v>
      </c>
      <c r="AO159" s="971">
        <f t="shared" si="68"/>
        <v>-4.6934889372907129E-3</v>
      </c>
      <c r="AP159" s="971">
        <f t="shared" si="68"/>
        <v>-0.16273963714623785</v>
      </c>
      <c r="AQ159" s="971">
        <f t="shared" si="68"/>
        <v>-0.19574967479899819</v>
      </c>
      <c r="AR159" s="971">
        <f t="shared" si="68"/>
        <v>-0.3614818136985446</v>
      </c>
      <c r="AS159" s="971">
        <f t="shared" si="68"/>
        <v>-0.19037628584815081</v>
      </c>
      <c r="AT159" s="971">
        <f t="shared" si="68"/>
        <v>-0.32621559076246132</v>
      </c>
      <c r="AU159" s="971">
        <f t="shared" si="68"/>
        <v>0.34849126094794292</v>
      </c>
      <c r="AV159" s="971">
        <f t="shared" si="68"/>
        <v>-0.26389284978363869</v>
      </c>
      <c r="AW159" s="971">
        <f t="shared" si="68"/>
        <v>-0.13072626900752449</v>
      </c>
      <c r="AX159" s="971">
        <f t="shared" si="68"/>
        <v>-1.2808010654652868E-2</v>
      </c>
      <c r="AY159" s="971">
        <f t="shared" si="69"/>
        <v>0.12497538361093397</v>
      </c>
      <c r="AZ159" s="142"/>
      <c r="BA159" s="142"/>
      <c r="BB159" s="142"/>
      <c r="BC159" s="142"/>
      <c r="BD159" s="142"/>
      <c r="BE159" s="142"/>
    </row>
    <row r="160" spans="24:60" ht="17.100000000000001" customHeight="1">
      <c r="X160" s="204"/>
      <c r="Y160" s="390" t="s">
        <v>221</v>
      </c>
      <c r="Z160" s="685"/>
      <c r="AA160" s="978"/>
      <c r="AB160" s="971">
        <f t="shared" si="60"/>
        <v>0.11764705882352944</v>
      </c>
      <c r="AC160" s="971">
        <f t="shared" si="68"/>
        <v>0.10526315789473695</v>
      </c>
      <c r="AD160" s="971">
        <f t="shared" si="68"/>
        <v>0</v>
      </c>
      <c r="AE160" s="971">
        <f t="shared" si="68"/>
        <v>-4.7619047619047561E-2</v>
      </c>
      <c r="AF160" s="971">
        <f t="shared" si="68"/>
        <v>9.9999999999999645E-2</v>
      </c>
      <c r="AG160" s="971">
        <f t="shared" si="68"/>
        <v>7.0234113712374535E-2</v>
      </c>
      <c r="AH160" s="971">
        <f t="shared" si="68"/>
        <v>-0.11189123376623367</v>
      </c>
      <c r="AI160" s="971">
        <f t="shared" si="68"/>
        <v>-0.11586619750491234</v>
      </c>
      <c r="AJ160" s="971">
        <f t="shared" si="68"/>
        <v>-0.44946894525959646</v>
      </c>
      <c r="AK160" s="971">
        <f t="shared" si="68"/>
        <v>-0.40093322640727902</v>
      </c>
      <c r="AL160" s="971">
        <f t="shared" si="68"/>
        <v>-0.27019019235624042</v>
      </c>
      <c r="AM160" s="971">
        <f t="shared" si="68"/>
        <v>-0.2384438072194115</v>
      </c>
      <c r="AN160" s="971">
        <f t="shared" si="68"/>
        <v>-0.14674239412176271</v>
      </c>
      <c r="AO160" s="971">
        <f t="shared" si="68"/>
        <v>-0.14557424967713772</v>
      </c>
      <c r="AP160" s="971">
        <f t="shared" si="68"/>
        <v>-0.23713324686316484</v>
      </c>
      <c r="AQ160" s="971">
        <f t="shared" si="68"/>
        <v>7.5074113475554149E-2</v>
      </c>
      <c r="AR160" s="971">
        <f t="shared" si="68"/>
        <v>-8.9961988639016277E-2</v>
      </c>
      <c r="AS160" s="971">
        <f t="shared" si="68"/>
        <v>-5.8918651390290955E-2</v>
      </c>
      <c r="AT160" s="971">
        <f t="shared" si="68"/>
        <v>-0.14124023684998921</v>
      </c>
      <c r="AU160" s="971">
        <f t="shared" si="68"/>
        <v>-0.12503772863553053</v>
      </c>
      <c r="AV160" s="971">
        <f t="shared" si="68"/>
        <v>0.13557788867679998</v>
      </c>
      <c r="AW160" s="971">
        <f t="shared" si="68"/>
        <v>1.7424646437372404E-2</v>
      </c>
      <c r="AX160" s="971">
        <f t="shared" si="68"/>
        <v>-0.10592889151929319</v>
      </c>
      <c r="AY160" s="971">
        <f t="shared" si="69"/>
        <v>-6.3851103145802557E-2</v>
      </c>
      <c r="AZ160" s="142"/>
      <c r="BA160" s="142"/>
      <c r="BB160" s="142"/>
      <c r="BC160" s="142"/>
      <c r="BD160" s="142"/>
      <c r="BE160" s="142"/>
    </row>
    <row r="161" spans="2:61" ht="17.100000000000001" customHeight="1" thickBot="1">
      <c r="X161" s="671"/>
      <c r="Y161" s="644" t="s">
        <v>489</v>
      </c>
      <c r="Z161" s="690"/>
      <c r="AA161" s="967"/>
      <c r="AB161" s="969">
        <f t="shared" si="60"/>
        <v>-5.1194122204485271E-2</v>
      </c>
      <c r="AC161" s="969">
        <f t="shared" si="68"/>
        <v>5.5890919951882445E-2</v>
      </c>
      <c r="AD161" s="969">
        <f t="shared" si="68"/>
        <v>8.6467794674832676E-2</v>
      </c>
      <c r="AE161" s="969">
        <f t="shared" si="68"/>
        <v>3.5618444105532276E-2</v>
      </c>
      <c r="AF161" s="969">
        <f t="shared" si="68"/>
        <v>1.3591760528540053E-2</v>
      </c>
      <c r="AG161" s="969">
        <f t="shared" si="68"/>
        <v>2.0385036789092092E-2</v>
      </c>
      <c r="AH161" s="969">
        <f t="shared" si="68"/>
        <v>4.4277389875184703E-3</v>
      </c>
      <c r="AI161" s="969">
        <f t="shared" si="68"/>
        <v>5.1042553593014794E-3</v>
      </c>
      <c r="AJ161" s="969">
        <f t="shared" si="68"/>
        <v>-1.0406489599599222E-3</v>
      </c>
      <c r="AK161" s="969">
        <f t="shared" si="68"/>
        <v>-1.2566194431621658E-2</v>
      </c>
      <c r="AL161" s="969">
        <f t="shared" si="68"/>
        <v>-8.0852574215632966E-3</v>
      </c>
      <c r="AM161" s="969">
        <f t="shared" si="68"/>
        <v>2.6405203378312869E-2</v>
      </c>
      <c r="AN161" s="969">
        <f t="shared" si="68"/>
        <v>-2.6903763205532449E-2</v>
      </c>
      <c r="AO161" s="969">
        <f t="shared" si="68"/>
        <v>5.6024140639568953E-2</v>
      </c>
      <c r="AP161" s="969">
        <f t="shared" si="68"/>
        <v>1.7806345557403347E-2</v>
      </c>
      <c r="AQ161" s="969">
        <f t="shared" si="68"/>
        <v>1.6715090367854568E-2</v>
      </c>
      <c r="AR161" s="969">
        <f t="shared" si="68"/>
        <v>-8.2773064540020425E-3</v>
      </c>
      <c r="AS161" s="969">
        <f t="shared" si="68"/>
        <v>-1.571630063678553E-3</v>
      </c>
      <c r="AT161" s="969">
        <f t="shared" si="68"/>
        <v>-9.7836365098628031E-3</v>
      </c>
      <c r="AU161" s="969">
        <f t="shared" si="68"/>
        <v>-4.580418639476791E-2</v>
      </c>
      <c r="AV161" s="969">
        <f t="shared" ref="AC161:AY166" si="71">AV29/AU29-1</f>
        <v>8.4681848756975597E-3</v>
      </c>
      <c r="AW161" s="969">
        <f t="shared" si="71"/>
        <v>2.7084238041158004E-2</v>
      </c>
      <c r="AX161" s="969">
        <f t="shared" si="71"/>
        <v>9.7206113029879582E-4</v>
      </c>
      <c r="AY161" s="969">
        <f t="shared" si="71"/>
        <v>-2.8537198880969061E-3</v>
      </c>
      <c r="AZ161" s="33"/>
      <c r="BA161" s="33"/>
      <c r="BB161" s="33"/>
      <c r="BC161" s="33"/>
      <c r="BD161" s="33"/>
      <c r="BE161" s="33"/>
    </row>
    <row r="162" spans="2:61" ht="17.100000000000001" customHeight="1" thickTop="1">
      <c r="X162" s="674" t="s">
        <v>323</v>
      </c>
      <c r="Y162" s="675"/>
      <c r="Z162" s="688"/>
      <c r="AA162" s="980"/>
      <c r="AB162" s="973">
        <f t="shared" si="60"/>
        <v>0</v>
      </c>
      <c r="AC162" s="973">
        <f t="shared" si="71"/>
        <v>0</v>
      </c>
      <c r="AD162" s="973">
        <f t="shared" si="71"/>
        <v>0.33333333333333326</v>
      </c>
      <c r="AE162" s="973">
        <f t="shared" si="71"/>
        <v>0.75</v>
      </c>
      <c r="AF162" s="973">
        <f t="shared" si="71"/>
        <v>1.6428571428571415</v>
      </c>
      <c r="AG162" s="973">
        <f t="shared" si="71"/>
        <v>-4.2107367502491555E-2</v>
      </c>
      <c r="AH162" s="973">
        <f t="shared" si="71"/>
        <v>-0.11064149668105405</v>
      </c>
      <c r="AI162" s="973">
        <f t="shared" si="71"/>
        <v>-7.2162754049542865E-4</v>
      </c>
      <c r="AJ162" s="973">
        <f t="shared" si="71"/>
        <v>0.63673055703619363</v>
      </c>
      <c r="AK162" s="973">
        <f t="shared" si="71"/>
        <v>-0.34175603625511064</v>
      </c>
      <c r="AL162" s="973">
        <f t="shared" si="71"/>
        <v>4.8600436891291343E-2</v>
      </c>
      <c r="AM162" s="973">
        <f t="shared" si="71"/>
        <v>0.39307243548951543</v>
      </c>
      <c r="AN162" s="973">
        <f t="shared" si="71"/>
        <v>0.10088750432844029</v>
      </c>
      <c r="AO162" s="973">
        <f t="shared" si="71"/>
        <v>0.22806350928621666</v>
      </c>
      <c r="AP162" s="973">
        <f t="shared" si="71"/>
        <v>2.4023256790168581</v>
      </c>
      <c r="AQ162" s="973">
        <f t="shared" si="71"/>
        <v>-0.12516391962418638</v>
      </c>
      <c r="AR162" s="973">
        <f t="shared" si="71"/>
        <v>0.10671310719888316</v>
      </c>
      <c r="AS162" s="973">
        <f t="shared" si="71"/>
        <v>-3.0540673737667223E-2</v>
      </c>
      <c r="AT162" s="973">
        <f t="shared" si="71"/>
        <v>-5.5271729865190578E-3</v>
      </c>
      <c r="AU162" s="973">
        <f t="shared" si="71"/>
        <v>0.17381533412023065</v>
      </c>
      <c r="AV162" s="973">
        <f t="shared" si="71"/>
        <v>0.14008316505664564</v>
      </c>
      <c r="AW162" s="973">
        <f t="shared" si="71"/>
        <v>-0.19581613118064001</v>
      </c>
      <c r="AX162" s="973">
        <f t="shared" si="71"/>
        <v>8.3933932390472643E-2</v>
      </c>
      <c r="AY162" s="973">
        <f t="shared" si="71"/>
        <v>-0.3896072871039139</v>
      </c>
      <c r="AZ162" s="676">
        <f t="shared" ref="AZ162:BE162" si="72">SUM(AZ163:AZ165)</f>
        <v>0</v>
      </c>
      <c r="BA162" s="676">
        <f t="shared" si="72"/>
        <v>0</v>
      </c>
      <c r="BB162" s="676">
        <f t="shared" si="72"/>
        <v>0</v>
      </c>
      <c r="BC162" s="676">
        <f t="shared" si="72"/>
        <v>0</v>
      </c>
      <c r="BD162" s="676">
        <f t="shared" si="72"/>
        <v>0</v>
      </c>
      <c r="BE162" s="676">
        <f t="shared" si="72"/>
        <v>0</v>
      </c>
    </row>
    <row r="163" spans="2:61" ht="17.100000000000001" customHeight="1">
      <c r="X163" s="674"/>
      <c r="Y163" s="502" t="s">
        <v>497</v>
      </c>
      <c r="Z163" s="690"/>
      <c r="AA163" s="967"/>
      <c r="AB163" s="969">
        <f t="shared" si="60"/>
        <v>0</v>
      </c>
      <c r="AC163" s="969">
        <f t="shared" si="71"/>
        <v>0</v>
      </c>
      <c r="AD163" s="969">
        <f t="shared" si="71"/>
        <v>0.33333333333333326</v>
      </c>
      <c r="AE163" s="969">
        <f t="shared" si="71"/>
        <v>0.75000000000000022</v>
      </c>
      <c r="AF163" s="969">
        <f t="shared" si="71"/>
        <v>1.6428571428571428</v>
      </c>
      <c r="AG163" s="969">
        <f t="shared" si="71"/>
        <v>0</v>
      </c>
      <c r="AH163" s="969">
        <f t="shared" si="71"/>
        <v>0</v>
      </c>
      <c r="AI163" s="969">
        <f t="shared" si="71"/>
        <v>0</v>
      </c>
      <c r="AJ163" s="969">
        <f t="shared" si="71"/>
        <v>0</v>
      </c>
      <c r="AK163" s="969">
        <f t="shared" si="71"/>
        <v>9.090909090909105E-2</v>
      </c>
      <c r="AL163" s="969">
        <f t="shared" si="71"/>
        <v>0</v>
      </c>
      <c r="AM163" s="969">
        <f t="shared" si="71"/>
        <v>1.6666666666666661</v>
      </c>
      <c r="AN163" s="969">
        <f t="shared" si="71"/>
        <v>-0.625</v>
      </c>
      <c r="AO163" s="969">
        <f t="shared" si="71"/>
        <v>0</v>
      </c>
      <c r="AP163" s="969">
        <f t="shared" si="71"/>
        <v>48.333333333333321</v>
      </c>
      <c r="AQ163" s="969">
        <f t="shared" si="71"/>
        <v>-0.19932432432432434</v>
      </c>
      <c r="AR163" s="969">
        <f t="shared" si="71"/>
        <v>4.4303797468354444E-2</v>
      </c>
      <c r="AS163" s="969">
        <f t="shared" si="71"/>
        <v>7.4747474747474785E-2</v>
      </c>
      <c r="AT163" s="969">
        <f t="shared" si="71"/>
        <v>5.0751879699248104E-2</v>
      </c>
      <c r="AU163" s="969">
        <f t="shared" si="71"/>
        <v>0.19856887298747772</v>
      </c>
      <c r="AV163" s="969">
        <f t="shared" si="71"/>
        <v>0.18208955223880574</v>
      </c>
      <c r="AW163" s="969">
        <f t="shared" si="71"/>
        <v>-0.2234848484848484</v>
      </c>
      <c r="AX163" s="969">
        <f t="shared" si="71"/>
        <v>0.16260162601626016</v>
      </c>
      <c r="AY163" s="969">
        <f t="shared" si="71"/>
        <v>-0.4531468531468531</v>
      </c>
      <c r="AZ163" s="14">
        <v>0</v>
      </c>
      <c r="BA163" s="14">
        <v>0</v>
      </c>
      <c r="BB163" s="14">
        <v>0</v>
      </c>
      <c r="BC163" s="14">
        <v>0</v>
      </c>
      <c r="BD163" s="14">
        <v>0</v>
      </c>
      <c r="BE163" s="14">
        <v>0</v>
      </c>
    </row>
    <row r="164" spans="2:61" ht="17.100000000000001" customHeight="1">
      <c r="X164" s="674"/>
      <c r="Y164" s="502" t="s">
        <v>213</v>
      </c>
      <c r="Z164" s="690"/>
      <c r="AA164" s="967"/>
      <c r="AB164" s="969">
        <f t="shared" si="60"/>
        <v>0</v>
      </c>
      <c r="AC164" s="969">
        <f t="shared" si="71"/>
        <v>0</v>
      </c>
      <c r="AD164" s="969">
        <f t="shared" si="71"/>
        <v>0.33333333333333326</v>
      </c>
      <c r="AE164" s="969">
        <f t="shared" si="71"/>
        <v>0.75</v>
      </c>
      <c r="AF164" s="969">
        <f t="shared" si="71"/>
        <v>1.6428571428571415</v>
      </c>
      <c r="AG164" s="969">
        <f t="shared" si="71"/>
        <v>3.9558038143612251E-3</v>
      </c>
      <c r="AH164" s="969">
        <f t="shared" si="71"/>
        <v>-0.2643292338880725</v>
      </c>
      <c r="AI164" s="969">
        <f t="shared" si="71"/>
        <v>-4.4987541285180899E-2</v>
      </c>
      <c r="AJ164" s="969">
        <f t="shared" si="71"/>
        <v>0.78253200818654567</v>
      </c>
      <c r="AK164" s="969">
        <f t="shared" si="71"/>
        <v>-0.52949743521128267</v>
      </c>
      <c r="AL164" s="969">
        <f t="shared" si="71"/>
        <v>0.17759067485712654</v>
      </c>
      <c r="AM164" s="969">
        <f t="shared" si="71"/>
        <v>0.42051455996848786</v>
      </c>
      <c r="AN164" s="969">
        <f t="shared" si="71"/>
        <v>-0.21735162579931588</v>
      </c>
      <c r="AO164" s="969">
        <f t="shared" si="71"/>
        <v>0.39284637572437986</v>
      </c>
      <c r="AP164" s="969">
        <f t="shared" si="71"/>
        <v>-0.1128852292436261</v>
      </c>
      <c r="AQ164" s="969">
        <f t="shared" si="71"/>
        <v>0.19945856843650289</v>
      </c>
      <c r="AR164" s="969">
        <f t="shared" si="71"/>
        <v>0.2692134308069285</v>
      </c>
      <c r="AS164" s="969">
        <f t="shared" si="71"/>
        <v>-7.2890234072835569E-2</v>
      </c>
      <c r="AT164" s="969">
        <f t="shared" si="71"/>
        <v>-0.19868570867244095</v>
      </c>
      <c r="AU164" s="969">
        <f t="shared" si="71"/>
        <v>4.7004942394059057E-2</v>
      </c>
      <c r="AV164" s="969">
        <f t="shared" si="71"/>
        <v>-8.3222353677957828E-2</v>
      </c>
      <c r="AW164" s="969">
        <f t="shared" si="71"/>
        <v>1.2635925158163142E-2</v>
      </c>
      <c r="AX164" s="969">
        <f t="shared" si="71"/>
        <v>-0.37990761400694939</v>
      </c>
      <c r="AY164" s="969">
        <f t="shared" si="71"/>
        <v>0.20253333189432809</v>
      </c>
      <c r="AZ164" s="14">
        <v>0</v>
      </c>
      <c r="BA164" s="14">
        <v>0</v>
      </c>
      <c r="BB164" s="14">
        <v>0</v>
      </c>
      <c r="BC164" s="14">
        <v>0</v>
      </c>
      <c r="BD164" s="14">
        <v>0</v>
      </c>
      <c r="BE164" s="14">
        <v>0</v>
      </c>
    </row>
    <row r="165" spans="2:61" ht="17.100000000000001" customHeight="1" thickBot="1">
      <c r="X165" s="674"/>
      <c r="Y165" s="673" t="s">
        <v>488</v>
      </c>
      <c r="Z165" s="692"/>
      <c r="AA165" s="968"/>
      <c r="AB165" s="974">
        <f t="shared" si="60"/>
        <v>0</v>
      </c>
      <c r="AC165" s="974">
        <f t="shared" si="71"/>
        <v>0</v>
      </c>
      <c r="AD165" s="974">
        <f t="shared" si="71"/>
        <v>0.33333333333333326</v>
      </c>
      <c r="AE165" s="974">
        <f t="shared" si="71"/>
        <v>0.75</v>
      </c>
      <c r="AF165" s="974">
        <f t="shared" si="71"/>
        <v>1.6428571428571432</v>
      </c>
      <c r="AG165" s="974">
        <f t="shared" si="71"/>
        <v>-0.58961798703967971</v>
      </c>
      <c r="AH165" s="974">
        <f t="shared" si="71"/>
        <v>3.6150896568489577</v>
      </c>
      <c r="AI165" s="974">
        <f t="shared" si="71"/>
        <v>0.18487563483902258</v>
      </c>
      <c r="AJ165" s="974">
        <f t="shared" si="71"/>
        <v>0.48662093428045394</v>
      </c>
      <c r="AK165" s="974">
        <f t="shared" si="71"/>
        <v>0.26371325548722946</v>
      </c>
      <c r="AL165" s="974">
        <f t="shared" si="71"/>
        <v>-0.13124533002343641</v>
      </c>
      <c r="AM165" s="974">
        <f t="shared" si="71"/>
        <v>-0.12288023671850612</v>
      </c>
      <c r="AN165" s="974">
        <f t="shared" si="71"/>
        <v>1.9540338970496327</v>
      </c>
      <c r="AO165" s="974">
        <f t="shared" si="71"/>
        <v>0.11488468747453373</v>
      </c>
      <c r="AP165" s="974">
        <f t="shared" si="71"/>
        <v>-0.57264488704650929</v>
      </c>
      <c r="AQ165" s="974">
        <f t="shared" si="71"/>
        <v>0.20399019801328855</v>
      </c>
      <c r="AR165" s="974">
        <f t="shared" si="71"/>
        <v>0.33605345508107676</v>
      </c>
      <c r="AS165" s="974">
        <f t="shared" si="71"/>
        <v>-0.72851934828429599</v>
      </c>
      <c r="AT165" s="974">
        <f t="shared" si="71"/>
        <v>-0.25186957711976143</v>
      </c>
      <c r="AU165" s="974">
        <f t="shared" si="71"/>
        <v>0.14329844704403749</v>
      </c>
      <c r="AV165" s="974">
        <f t="shared" si="71"/>
        <v>-8.0838308720684759E-2</v>
      </c>
      <c r="AW165" s="974">
        <f t="shared" si="71"/>
        <v>-0.14427401457273592</v>
      </c>
      <c r="AX165" s="974">
        <f t="shared" si="71"/>
        <v>3.0902631029477545E-2</v>
      </c>
      <c r="AY165" s="974">
        <f t="shared" si="71"/>
        <v>0.22485927846622333</v>
      </c>
      <c r="AZ165" s="276">
        <v>0</v>
      </c>
      <c r="BA165" s="276">
        <v>0</v>
      </c>
      <c r="BB165" s="276">
        <v>0</v>
      </c>
      <c r="BC165" s="276">
        <v>0</v>
      </c>
      <c r="BD165" s="276">
        <v>0</v>
      </c>
      <c r="BE165" s="276">
        <v>0</v>
      </c>
    </row>
    <row r="166" spans="2:61" ht="17.100000000000001" customHeight="1" thickTop="1">
      <c r="B166" s="1" t="s">
        <v>52</v>
      </c>
      <c r="X166" s="505" t="s">
        <v>222</v>
      </c>
      <c r="Y166" s="506"/>
      <c r="Z166" s="689"/>
      <c r="AA166" s="981"/>
      <c r="AB166" s="209">
        <f t="shared" si="60"/>
        <v>0.10581089064431826</v>
      </c>
      <c r="AC166" s="209">
        <f t="shared" si="71"/>
        <v>5.0076508355885396E-2</v>
      </c>
      <c r="AD166" s="209">
        <f t="shared" si="71"/>
        <v>9.169916543984824E-2</v>
      </c>
      <c r="AE166" s="209">
        <f t="shared" si="71"/>
        <v>0.10652638284681881</v>
      </c>
      <c r="AF166" s="209">
        <f t="shared" si="71"/>
        <v>0.19925227287363656</v>
      </c>
      <c r="AG166" s="209">
        <f t="shared" si="71"/>
        <v>1.007375773673469E-2</v>
      </c>
      <c r="AH166" s="209">
        <f t="shared" si="71"/>
        <v>-1.6120086268390676E-2</v>
      </c>
      <c r="AI166" s="209">
        <f t="shared" si="71"/>
        <v>-9.1313716565385006E-2</v>
      </c>
      <c r="AJ166" s="209">
        <f t="shared" si="71"/>
        <v>-0.12590106167472181</v>
      </c>
      <c r="AK166" s="209">
        <f t="shared" si="71"/>
        <v>-0.10657043185003112</v>
      </c>
      <c r="AL166" s="209">
        <f t="shared" si="71"/>
        <v>-0.15117105650605545</v>
      </c>
      <c r="AM166" s="209">
        <f t="shared" si="71"/>
        <v>-0.11681820523589337</v>
      </c>
      <c r="AN166" s="209">
        <f t="shared" si="71"/>
        <v>-2.0829936733117838E-2</v>
      </c>
      <c r="AO166" s="209">
        <f t="shared" si="71"/>
        <v>-0.11447531115929366</v>
      </c>
      <c r="AP166" s="209">
        <f t="shared" si="71"/>
        <v>1.6302241446551902E-2</v>
      </c>
      <c r="AQ166" s="209">
        <f t="shared" si="71"/>
        <v>8.084680330099947E-2</v>
      </c>
      <c r="AR166" s="209">
        <f t="shared" si="71"/>
        <v>2.0683068909581381E-2</v>
      </c>
      <c r="AS166" s="209">
        <f t="shared" si="71"/>
        <v>-6.1808148463751156E-3</v>
      </c>
      <c r="AT166" s="209">
        <f t="shared" si="71"/>
        <v>-5.8635596527329858E-2</v>
      </c>
      <c r="AU166" s="209">
        <f t="shared" si="71"/>
        <v>9.6182387213195497E-2</v>
      </c>
      <c r="AV166" s="209">
        <f t="shared" si="71"/>
        <v>7.2979227065101515E-2</v>
      </c>
      <c r="AW166" s="209">
        <f t="shared" si="71"/>
        <v>7.8465791280470265E-2</v>
      </c>
      <c r="AX166" s="209">
        <f t="shared" si="71"/>
        <v>7.0452570249356139E-2</v>
      </c>
      <c r="AY166" s="209">
        <f t="shared" si="71"/>
        <v>8.2693144924724349E-2</v>
      </c>
      <c r="AZ166" s="209"/>
      <c r="BA166" s="209"/>
      <c r="BB166" s="209"/>
      <c r="BC166" s="209"/>
      <c r="BD166" s="209"/>
      <c r="BE166" s="209"/>
      <c r="BG166" s="180"/>
      <c r="BH166" s="180"/>
      <c r="BI166" s="180"/>
    </row>
    <row r="167" spans="2:61" s="371" customFormat="1" ht="17.100000000000001" customHeight="1">
      <c r="X167" s="681"/>
      <c r="Y167" s="681"/>
      <c r="Z167" s="682"/>
      <c r="AA167" s="682"/>
      <c r="AB167" s="682"/>
      <c r="AC167" s="682"/>
      <c r="AD167" s="682"/>
      <c r="AE167" s="682"/>
      <c r="AF167" s="682"/>
      <c r="AG167" s="682"/>
      <c r="AH167" s="682"/>
      <c r="AI167" s="682"/>
      <c r="AJ167" s="682"/>
      <c r="AK167" s="682"/>
      <c r="AL167" s="682"/>
      <c r="AM167" s="682"/>
      <c r="AN167" s="682"/>
      <c r="AO167" s="682"/>
      <c r="AP167" s="682"/>
      <c r="AQ167" s="682"/>
      <c r="AR167" s="682"/>
      <c r="AS167" s="682"/>
      <c r="AT167" s="682"/>
      <c r="AU167" s="682"/>
      <c r="AV167" s="682"/>
      <c r="AW167" s="682"/>
      <c r="AX167" s="682"/>
      <c r="AY167" s="682"/>
      <c r="AZ167" s="682"/>
      <c r="BA167" s="682"/>
      <c r="BB167" s="682"/>
      <c r="BC167" s="682"/>
      <c r="BD167" s="682"/>
      <c r="BE167" s="682"/>
      <c r="BG167" s="683"/>
      <c r="BH167" s="683"/>
      <c r="BI167" s="683"/>
    </row>
  </sheetData>
  <phoneticPr fontId="9"/>
  <pageMargins left="0.78740157480314965" right="0.78740157480314965" top="0.98425196850393704" bottom="0.98425196850393704" header="0.51181102362204722" footer="0.51181102362204722"/>
  <pageSetup paperSize="9" scale="3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60"/>
  <sheetViews>
    <sheetView zoomScale="90" zoomScaleNormal="90" workbookViewId="0">
      <pane xSplit="26" ySplit="4" topLeftCell="AW5" activePane="bottomRight" state="frozen"/>
      <selection activeCell="AQ33" sqref="AQ33"/>
      <selection pane="topRight" activeCell="AQ33" sqref="AQ33"/>
      <selection pane="bottomLeft" activeCell="AQ33" sqref="AQ33"/>
      <selection pane="bottomRight" activeCell="AX11" sqref="AX11"/>
    </sheetView>
  </sheetViews>
  <sheetFormatPr defaultRowHeight="14.25"/>
  <cols>
    <col min="1" max="1" width="1.625" style="187" customWidth="1"/>
    <col min="2" max="23" width="0" style="187" hidden="1" customWidth="1"/>
    <col min="24" max="24" width="1.625" style="187" hidden="1" customWidth="1"/>
    <col min="25" max="25" width="2" style="187" customWidth="1"/>
    <col min="26" max="26" width="26.375" style="187" customWidth="1"/>
    <col min="27" max="51" width="7.125" style="187" customWidth="1"/>
    <col min="52" max="16384" width="9" style="187"/>
  </cols>
  <sheetData>
    <row r="1" spans="1:51" ht="23.25">
      <c r="A1" s="507" t="s">
        <v>223</v>
      </c>
      <c r="AQ1" s="189"/>
      <c r="AR1" s="189"/>
      <c r="AS1" s="189"/>
      <c r="AT1" s="189"/>
      <c r="AU1" s="189"/>
      <c r="AV1" s="189"/>
      <c r="AW1" s="189"/>
      <c r="AX1" s="189"/>
      <c r="AY1" s="188"/>
    </row>
    <row r="3" spans="1:51">
      <c r="Y3" s="187" t="s">
        <v>225</v>
      </c>
    </row>
    <row r="4" spans="1:51">
      <c r="Y4" s="228" t="s">
        <v>57</v>
      </c>
      <c r="Z4" s="229"/>
      <c r="AA4" s="230">
        <v>1990</v>
      </c>
      <c r="AB4" s="230">
        <v>1991</v>
      </c>
      <c r="AC4" s="230">
        <v>1992</v>
      </c>
      <c r="AD4" s="230">
        <v>1993</v>
      </c>
      <c r="AE4" s="230">
        <v>1994</v>
      </c>
      <c r="AF4" s="230">
        <v>1995</v>
      </c>
      <c r="AG4" s="230">
        <v>1996</v>
      </c>
      <c r="AH4" s="230">
        <v>1997</v>
      </c>
      <c r="AI4" s="230">
        <v>1998</v>
      </c>
      <c r="AJ4" s="230">
        <v>1999</v>
      </c>
      <c r="AK4" s="230">
        <v>2000</v>
      </c>
      <c r="AL4" s="230">
        <v>2001</v>
      </c>
      <c r="AM4" s="230">
        <v>2002</v>
      </c>
      <c r="AN4" s="230">
        <v>2003</v>
      </c>
      <c r="AO4" s="230">
        <v>2004</v>
      </c>
      <c r="AP4" s="230">
        <v>2005</v>
      </c>
      <c r="AQ4" s="230">
        <v>2006</v>
      </c>
      <c r="AR4" s="230">
        <v>2007</v>
      </c>
      <c r="AS4" s="230">
        <v>2008</v>
      </c>
      <c r="AT4" s="230">
        <v>2009</v>
      </c>
      <c r="AU4" s="230">
        <f>AT4+1</f>
        <v>2010</v>
      </c>
      <c r="AV4" s="230">
        <f>AU4+1</f>
        <v>2011</v>
      </c>
      <c r="AW4" s="230">
        <f>AV4+1</f>
        <v>2012</v>
      </c>
      <c r="AX4" s="230">
        <f>AW4+1</f>
        <v>2013</v>
      </c>
      <c r="AY4" s="230">
        <f>AX4+1</f>
        <v>2014</v>
      </c>
    </row>
    <row r="5" spans="1:51" ht="15" customHeight="1">
      <c r="Y5" s="231" t="s">
        <v>58</v>
      </c>
      <c r="Z5" s="224"/>
      <c r="AA5" s="227">
        <v>41156.485000000001</v>
      </c>
      <c r="AB5" s="227">
        <v>41797.445</v>
      </c>
      <c r="AC5" s="227">
        <v>42457.974999999999</v>
      </c>
      <c r="AD5" s="227">
        <v>43077.125999999997</v>
      </c>
      <c r="AE5" s="227">
        <v>43665.843000000001</v>
      </c>
      <c r="AF5" s="227">
        <v>44235.735000000001</v>
      </c>
      <c r="AG5" s="227">
        <v>44830.961000000003</v>
      </c>
      <c r="AH5" s="227">
        <v>45498.173000000003</v>
      </c>
      <c r="AI5" s="227">
        <v>46156.796000000002</v>
      </c>
      <c r="AJ5" s="227">
        <v>46811.712</v>
      </c>
      <c r="AK5" s="227">
        <v>47419.904999999999</v>
      </c>
      <c r="AL5" s="227">
        <v>48015.250999999997</v>
      </c>
      <c r="AM5" s="227">
        <v>48637.788999999997</v>
      </c>
      <c r="AN5" s="227">
        <v>49260.790999999997</v>
      </c>
      <c r="AO5" s="227">
        <v>49837.731</v>
      </c>
      <c r="AP5" s="227">
        <v>50382.080999999998</v>
      </c>
      <c r="AQ5" s="227">
        <v>51102.004999999997</v>
      </c>
      <c r="AR5" s="227">
        <v>51713</v>
      </c>
      <c r="AS5" s="227">
        <v>52324.877</v>
      </c>
      <c r="AT5" s="227">
        <v>52877.802000000003</v>
      </c>
      <c r="AU5" s="227">
        <v>53363</v>
      </c>
      <c r="AV5" s="227">
        <v>53783</v>
      </c>
      <c r="AW5" s="227">
        <v>54171</v>
      </c>
      <c r="AX5" s="227">
        <v>54595</v>
      </c>
      <c r="AY5" s="227">
        <v>54952</v>
      </c>
    </row>
    <row r="6" spans="1:51">
      <c r="Y6" s="508" t="s">
        <v>74</v>
      </c>
    </row>
    <row r="8" spans="1:51" ht="18.75">
      <c r="Y8" s="187" t="s">
        <v>231</v>
      </c>
    </row>
    <row r="9" spans="1:51">
      <c r="Y9" s="228" t="s">
        <v>57</v>
      </c>
      <c r="Z9" s="229"/>
      <c r="AA9" s="230">
        <v>1990</v>
      </c>
      <c r="AB9" s="230">
        <v>1991</v>
      </c>
      <c r="AC9" s="230">
        <v>1992</v>
      </c>
      <c r="AD9" s="230">
        <v>1993</v>
      </c>
      <c r="AE9" s="230">
        <v>1994</v>
      </c>
      <c r="AF9" s="230">
        <v>1995</v>
      </c>
      <c r="AG9" s="230">
        <v>1996</v>
      </c>
      <c r="AH9" s="230">
        <v>1997</v>
      </c>
      <c r="AI9" s="230">
        <v>1998</v>
      </c>
      <c r="AJ9" s="230">
        <v>1999</v>
      </c>
      <c r="AK9" s="230">
        <v>2000</v>
      </c>
      <c r="AL9" s="230">
        <v>2001</v>
      </c>
      <c r="AM9" s="230">
        <v>2002</v>
      </c>
      <c r="AN9" s="230">
        <v>2003</v>
      </c>
      <c r="AO9" s="230">
        <v>2004</v>
      </c>
      <c r="AP9" s="230">
        <v>2005</v>
      </c>
      <c r="AQ9" s="230">
        <v>2006</v>
      </c>
      <c r="AR9" s="230">
        <v>2007</v>
      </c>
      <c r="AS9" s="230">
        <v>2008</v>
      </c>
      <c r="AT9" s="230">
        <v>2009</v>
      </c>
      <c r="AU9" s="230">
        <f>AT9+1</f>
        <v>2010</v>
      </c>
      <c r="AV9" s="230">
        <f>AU9+1</f>
        <v>2011</v>
      </c>
      <c r="AW9" s="230">
        <f>AV9+1</f>
        <v>2012</v>
      </c>
      <c r="AX9" s="230">
        <f>AW9+1</f>
        <v>2013</v>
      </c>
      <c r="AY9" s="230">
        <f>AX9+1</f>
        <v>2014</v>
      </c>
    </row>
    <row r="10" spans="1:51" s="509" customFormat="1" ht="15" customHeight="1">
      <c r="Y10" s="510" t="s">
        <v>59</v>
      </c>
      <c r="Z10" s="511"/>
      <c r="AA10" s="512">
        <f t="shared" ref="AA10:AQ10" si="0">SUM(AA11:AA20)</f>
        <v>4874.3441565277308</v>
      </c>
      <c r="AB10" s="512">
        <f t="shared" si="0"/>
        <v>4917.176206416194</v>
      </c>
      <c r="AC10" s="512">
        <f t="shared" si="0"/>
        <v>5130.4726199206953</v>
      </c>
      <c r="AD10" s="512">
        <f t="shared" si="0"/>
        <v>5182.4912131179308</v>
      </c>
      <c r="AE10" s="512">
        <f t="shared" si="0"/>
        <v>5489.5272244473854</v>
      </c>
      <c r="AF10" s="512">
        <f t="shared" si="0"/>
        <v>5594.8054319303428</v>
      </c>
      <c r="AG10" s="512">
        <f t="shared" si="0"/>
        <v>5555.5428281219429</v>
      </c>
      <c r="AH10" s="512">
        <f t="shared" si="0"/>
        <v>5312.6483696010282</v>
      </c>
      <c r="AI10" s="512">
        <f t="shared" si="0"/>
        <v>5242.936245889171</v>
      </c>
      <c r="AJ10" s="512">
        <f t="shared" si="0"/>
        <v>5369.8050841041595</v>
      </c>
      <c r="AK10" s="512">
        <f t="shared" si="0"/>
        <v>5374.3204679899782</v>
      </c>
      <c r="AL10" s="512">
        <f t="shared" si="0"/>
        <v>5328.3240712287234</v>
      </c>
      <c r="AM10" s="512">
        <f t="shared" si="0"/>
        <v>5571.7517698641032</v>
      </c>
      <c r="AN10" s="512">
        <f t="shared" si="0"/>
        <v>5519.1645152545289</v>
      </c>
      <c r="AO10" s="512">
        <f t="shared" si="0"/>
        <v>5399.6424894382244</v>
      </c>
      <c r="AP10" s="512">
        <f t="shared" si="0"/>
        <v>5494.0326806038083</v>
      </c>
      <c r="AQ10" s="512">
        <f t="shared" si="0"/>
        <v>5252.1380800659454</v>
      </c>
      <c r="AR10" s="512">
        <f t="shared" ref="AR10:AY10" si="1">SUM(AR11:AR20)</f>
        <v>5415.1190428449145</v>
      </c>
      <c r="AS10" s="512">
        <f t="shared" si="1"/>
        <v>5207.5789652587118</v>
      </c>
      <c r="AT10" s="512">
        <f t="shared" si="1"/>
        <v>4994.7873535737817</v>
      </c>
      <c r="AU10" s="512">
        <f t="shared" si="1"/>
        <v>4940.2542763973333</v>
      </c>
      <c r="AV10" s="512">
        <f t="shared" si="1"/>
        <v>5257.4344441978719</v>
      </c>
      <c r="AW10" s="512">
        <f t="shared" si="1"/>
        <v>5476.033392880976</v>
      </c>
      <c r="AX10" s="512">
        <f t="shared" si="1"/>
        <v>5346.9993273588698</v>
      </c>
      <c r="AY10" s="512">
        <f t="shared" si="1"/>
        <v>5093.2485175473112</v>
      </c>
    </row>
    <row r="11" spans="1:51" s="509" customFormat="1" ht="15" customHeight="1">
      <c r="Y11" s="513"/>
      <c r="Z11" s="514" t="s">
        <v>60</v>
      </c>
      <c r="AA11" s="515">
        <v>7.5370830754100098</v>
      </c>
      <c r="AB11" s="515">
        <v>6.5892939991309163</v>
      </c>
      <c r="AC11" s="515">
        <v>8.6897522675516079</v>
      </c>
      <c r="AD11" s="515">
        <v>7.1365956181998875</v>
      </c>
      <c r="AE11" s="515">
        <v>5.1540336397927788</v>
      </c>
      <c r="AF11" s="515">
        <v>3.9856886870462311</v>
      </c>
      <c r="AG11" s="515">
        <v>5.6752195424630756</v>
      </c>
      <c r="AH11" s="515">
        <v>4.5720999727413343</v>
      </c>
      <c r="AI11" s="515">
        <v>2.8976523990064322</v>
      </c>
      <c r="AJ11" s="515">
        <v>0</v>
      </c>
      <c r="AK11" s="515">
        <v>0</v>
      </c>
      <c r="AL11" s="515">
        <v>0</v>
      </c>
      <c r="AM11" s="515">
        <v>0</v>
      </c>
      <c r="AN11" s="515">
        <v>0</v>
      </c>
      <c r="AO11" s="515">
        <v>0</v>
      </c>
      <c r="AP11" s="515">
        <v>0</v>
      </c>
      <c r="AQ11" s="515">
        <v>0</v>
      </c>
      <c r="AR11" s="515">
        <v>0</v>
      </c>
      <c r="AS11" s="515">
        <v>0</v>
      </c>
      <c r="AT11" s="515">
        <v>0</v>
      </c>
      <c r="AU11" s="515">
        <v>0</v>
      </c>
      <c r="AV11" s="515">
        <v>0</v>
      </c>
      <c r="AW11" s="515">
        <v>0</v>
      </c>
      <c r="AX11" s="515">
        <v>0</v>
      </c>
      <c r="AY11" s="515">
        <v>0</v>
      </c>
    </row>
    <row r="12" spans="1:51" s="509" customFormat="1" ht="15" customHeight="1">
      <c r="Y12" s="513"/>
      <c r="Z12" s="516" t="s">
        <v>61</v>
      </c>
      <c r="AA12" s="515">
        <v>623.76435392210692</v>
      </c>
      <c r="AB12" s="515">
        <v>600.13055558980238</v>
      </c>
      <c r="AC12" s="515">
        <v>645.12499693971131</v>
      </c>
      <c r="AD12" s="515">
        <v>687.05832790036629</v>
      </c>
      <c r="AE12" s="515">
        <v>634.19507945014345</v>
      </c>
      <c r="AF12" s="515">
        <v>695.70928448228108</v>
      </c>
      <c r="AG12" s="515">
        <v>668.39303450240482</v>
      </c>
      <c r="AH12" s="515">
        <v>649.00040566489542</v>
      </c>
      <c r="AI12" s="515">
        <v>625.2976946419642</v>
      </c>
      <c r="AJ12" s="515">
        <v>650.9267210731349</v>
      </c>
      <c r="AK12" s="515">
        <v>684.30699231647168</v>
      </c>
      <c r="AL12" s="515">
        <v>625.66341914585246</v>
      </c>
      <c r="AM12" s="515">
        <v>656.04171848651072</v>
      </c>
      <c r="AN12" s="515">
        <v>571.66551639777629</v>
      </c>
      <c r="AO12" s="515">
        <v>590.42769695504091</v>
      </c>
      <c r="AP12" s="515">
        <v>632.93603209281719</v>
      </c>
      <c r="AQ12" s="515">
        <v>553.96866976938816</v>
      </c>
      <c r="AR12" s="515">
        <v>521.6480771412256</v>
      </c>
      <c r="AS12" s="515">
        <v>475.87680495147401</v>
      </c>
      <c r="AT12" s="515">
        <v>460.03856863657876</v>
      </c>
      <c r="AU12" s="515">
        <v>493.41646282801048</v>
      </c>
      <c r="AV12" s="515">
        <v>472.64800688484343</v>
      </c>
      <c r="AW12" s="515">
        <v>448.5406361619884</v>
      </c>
      <c r="AX12" s="515">
        <v>422.78013865532574</v>
      </c>
      <c r="AY12" s="515">
        <v>392.56683445117221</v>
      </c>
    </row>
    <row r="13" spans="1:51" s="509" customFormat="1" ht="15" customHeight="1">
      <c r="Y13" s="513"/>
      <c r="Z13" s="516" t="s">
        <v>24</v>
      </c>
      <c r="AA13" s="515">
        <v>345.83276916978502</v>
      </c>
      <c r="AB13" s="515">
        <v>347.06488014265989</v>
      </c>
      <c r="AC13" s="515">
        <v>348.19174714607112</v>
      </c>
      <c r="AD13" s="515">
        <v>371.80396951500501</v>
      </c>
      <c r="AE13" s="515">
        <v>368.27993507958706</v>
      </c>
      <c r="AF13" s="515">
        <v>368.26667429827779</v>
      </c>
      <c r="AG13" s="515">
        <v>370.0186579036108</v>
      </c>
      <c r="AH13" s="515">
        <v>357.50157556586714</v>
      </c>
      <c r="AI13" s="515">
        <v>362.34851036045126</v>
      </c>
      <c r="AJ13" s="515">
        <v>356.30724084280217</v>
      </c>
      <c r="AK13" s="515">
        <v>353.12132382631256</v>
      </c>
      <c r="AL13" s="515">
        <v>334.95663964697883</v>
      </c>
      <c r="AM13" s="515">
        <v>331.42758564652036</v>
      </c>
      <c r="AN13" s="515">
        <v>341.45970279694484</v>
      </c>
      <c r="AO13" s="515">
        <v>308.28049478922475</v>
      </c>
      <c r="AP13" s="515">
        <v>301.83422849318612</v>
      </c>
      <c r="AQ13" s="515">
        <v>293.31990628747849</v>
      </c>
      <c r="AR13" s="515">
        <v>296.58312946190557</v>
      </c>
      <c r="AS13" s="515">
        <v>271.04460040149121</v>
      </c>
      <c r="AT13" s="515">
        <v>258.00903094633179</v>
      </c>
      <c r="AU13" s="515">
        <v>269.8721004185694</v>
      </c>
      <c r="AV13" s="515">
        <v>243.01108853848686</v>
      </c>
      <c r="AW13" s="515">
        <v>254.22344244518354</v>
      </c>
      <c r="AX13" s="515">
        <v>243.53402621830227</v>
      </c>
      <c r="AY13" s="515">
        <v>221.41381689704713</v>
      </c>
    </row>
    <row r="14" spans="1:51" s="509" customFormat="1" ht="15" customHeight="1">
      <c r="Y14" s="513"/>
      <c r="Z14" s="517" t="s">
        <v>62</v>
      </c>
      <c r="AA14" s="515">
        <v>441.01762119104353</v>
      </c>
      <c r="AB14" s="515">
        <v>456.91457066058041</v>
      </c>
      <c r="AC14" s="515">
        <v>467.63232100534464</v>
      </c>
      <c r="AD14" s="515">
        <v>486.39825537245031</v>
      </c>
      <c r="AE14" s="515">
        <v>448.7187082232204</v>
      </c>
      <c r="AF14" s="515">
        <v>476.263472692216</v>
      </c>
      <c r="AG14" s="515">
        <v>475.95535441747853</v>
      </c>
      <c r="AH14" s="515">
        <v>461.74462808186286</v>
      </c>
      <c r="AI14" s="515">
        <v>452.54348938655897</v>
      </c>
      <c r="AJ14" s="515">
        <v>457.69820743573473</v>
      </c>
      <c r="AK14" s="515">
        <v>460.62019861716709</v>
      </c>
      <c r="AL14" s="515">
        <v>447.5560520815182</v>
      </c>
      <c r="AM14" s="515">
        <v>455.27032388359567</v>
      </c>
      <c r="AN14" s="515">
        <v>451.35096021078914</v>
      </c>
      <c r="AO14" s="515">
        <v>432.43510094167647</v>
      </c>
      <c r="AP14" s="515">
        <v>446.94678277233481</v>
      </c>
      <c r="AQ14" s="515">
        <v>434.05310223280878</v>
      </c>
      <c r="AR14" s="515">
        <v>430.06935834412394</v>
      </c>
      <c r="AS14" s="515">
        <v>416.91181714320112</v>
      </c>
      <c r="AT14" s="515">
        <v>409.29429183505601</v>
      </c>
      <c r="AU14" s="515">
        <v>415.1185758192712</v>
      </c>
      <c r="AV14" s="515">
        <v>412.39497215872996</v>
      </c>
      <c r="AW14" s="515">
        <v>405.55528151100606</v>
      </c>
      <c r="AX14" s="515">
        <v>389.82796654045472</v>
      </c>
      <c r="AY14" s="515">
        <v>395.93801220019913</v>
      </c>
    </row>
    <row r="15" spans="1:51" s="509" customFormat="1" ht="15" customHeight="1">
      <c r="Y15" s="513"/>
      <c r="Z15" s="516" t="s">
        <v>63</v>
      </c>
      <c r="AA15" s="515">
        <v>1752.8060640723893</v>
      </c>
      <c r="AB15" s="515">
        <v>1757.438681369704</v>
      </c>
      <c r="AC15" s="515">
        <v>1820.6695427382092</v>
      </c>
      <c r="AD15" s="515">
        <v>1717.7625690487262</v>
      </c>
      <c r="AE15" s="515">
        <v>1939.2535393017961</v>
      </c>
      <c r="AF15" s="515">
        <v>1886.4179656321344</v>
      </c>
      <c r="AG15" s="515">
        <v>1855.2183795767589</v>
      </c>
      <c r="AH15" s="515">
        <v>1773.4678224782228</v>
      </c>
      <c r="AI15" s="515">
        <v>1758.4354832671934</v>
      </c>
      <c r="AJ15" s="515">
        <v>1871.363504411237</v>
      </c>
      <c r="AK15" s="515">
        <v>1901.6589612353382</v>
      </c>
      <c r="AL15" s="515">
        <v>1872.2473061372664</v>
      </c>
      <c r="AM15" s="515">
        <v>2030.0048653011756</v>
      </c>
      <c r="AN15" s="515">
        <v>2107.4969278639051</v>
      </c>
      <c r="AO15" s="515">
        <v>2080.586833794845</v>
      </c>
      <c r="AP15" s="515">
        <v>2187.4533944496256</v>
      </c>
      <c r="AQ15" s="515">
        <v>2009.8360801187687</v>
      </c>
      <c r="AR15" s="515">
        <v>2302.9808662276068</v>
      </c>
      <c r="AS15" s="515">
        <v>2154.9533461417986</v>
      </c>
      <c r="AT15" s="515">
        <v>1960.6516058640509</v>
      </c>
      <c r="AU15" s="515">
        <v>2082.0642337492982</v>
      </c>
      <c r="AV15" s="515">
        <v>2436.7377533906147</v>
      </c>
      <c r="AW15" s="515">
        <v>2659.2020533159448</v>
      </c>
      <c r="AX15" s="515">
        <v>2628.5985709507704</v>
      </c>
      <c r="AY15" s="515">
        <v>2479.3493495683465</v>
      </c>
    </row>
    <row r="16" spans="1:51" s="509" customFormat="1" ht="15" customHeight="1">
      <c r="Y16" s="513"/>
      <c r="Z16" s="516" t="s">
        <v>64</v>
      </c>
      <c r="AA16" s="515">
        <v>2.6127807334610829</v>
      </c>
      <c r="AB16" s="515">
        <v>2.2972551536955659</v>
      </c>
      <c r="AC16" s="515">
        <v>2.3116852781530759</v>
      </c>
      <c r="AD16" s="515">
        <v>2.1601509651068551</v>
      </c>
      <c r="AE16" s="515">
        <v>2.0046807718118789</v>
      </c>
      <c r="AF16" s="515">
        <v>1.8942066861879958</v>
      </c>
      <c r="AG16" s="515">
        <v>1.7852815115846354</v>
      </c>
      <c r="AH16" s="515">
        <v>1.6195420727920262</v>
      </c>
      <c r="AI16" s="515">
        <v>1.5754564206783903</v>
      </c>
      <c r="AJ16" s="515">
        <v>1.5857981126448122</v>
      </c>
      <c r="AK16" s="515">
        <v>1.5416240782022137</v>
      </c>
      <c r="AL16" s="515">
        <v>1.4362764988941568</v>
      </c>
      <c r="AM16" s="515">
        <v>1.4862604253755294</v>
      </c>
      <c r="AN16" s="515">
        <v>1.5025533412605716</v>
      </c>
      <c r="AO16" s="515">
        <v>1.4332087515938279</v>
      </c>
      <c r="AP16" s="515">
        <v>1.5106053103978949</v>
      </c>
      <c r="AQ16" s="515">
        <v>1.4036155583390046</v>
      </c>
      <c r="AR16" s="515">
        <v>1.4930335360331843</v>
      </c>
      <c r="AS16" s="515">
        <v>1.4038567823981105</v>
      </c>
      <c r="AT16" s="515">
        <v>1.282809333580895</v>
      </c>
      <c r="AU16" s="515">
        <v>1.266192272225394</v>
      </c>
      <c r="AV16" s="515">
        <v>1.306726171352055</v>
      </c>
      <c r="AW16" s="515">
        <v>1.2834080286456286</v>
      </c>
      <c r="AX16" s="515">
        <v>1.2293784131835734</v>
      </c>
      <c r="AY16" s="515">
        <v>1.1821920943332511</v>
      </c>
    </row>
    <row r="17" spans="25:58" s="509" customFormat="1" ht="15" customHeight="1">
      <c r="Y17" s="513"/>
      <c r="Z17" s="516" t="s">
        <v>65</v>
      </c>
      <c r="AA17" s="515">
        <v>1177.3311426384721</v>
      </c>
      <c r="AB17" s="515">
        <v>1194.5358075661331</v>
      </c>
      <c r="AC17" s="515">
        <v>1252.398536942763</v>
      </c>
      <c r="AD17" s="515">
        <v>1294.61041445095</v>
      </c>
      <c r="AE17" s="515">
        <v>1404.4912036967144</v>
      </c>
      <c r="AF17" s="515">
        <v>1451.5530421994963</v>
      </c>
      <c r="AG17" s="515">
        <v>1466.449116139026</v>
      </c>
      <c r="AH17" s="515">
        <v>1396.5005997398255</v>
      </c>
      <c r="AI17" s="515">
        <v>1400.3044042294148</v>
      </c>
      <c r="AJ17" s="515">
        <v>1412.9107067938678</v>
      </c>
      <c r="AK17" s="515">
        <v>1394.1615861952023</v>
      </c>
      <c r="AL17" s="515">
        <v>1472.4598435135727</v>
      </c>
      <c r="AM17" s="515">
        <v>1547.8502392506509</v>
      </c>
      <c r="AN17" s="515">
        <v>1528.4443548754803</v>
      </c>
      <c r="AO17" s="515">
        <v>1508.0726424074264</v>
      </c>
      <c r="AP17" s="515">
        <v>1455.592402934052</v>
      </c>
      <c r="AQ17" s="515">
        <v>1533.4199490427977</v>
      </c>
      <c r="AR17" s="515">
        <v>1457.9280565760851</v>
      </c>
      <c r="AS17" s="515">
        <v>1462.7131806743164</v>
      </c>
      <c r="AT17" s="515">
        <v>1514.3239876354869</v>
      </c>
      <c r="AU17" s="515">
        <v>1308.9456530774453</v>
      </c>
      <c r="AV17" s="515">
        <v>1304.9711837478214</v>
      </c>
      <c r="AW17" s="515">
        <v>1291.5600158555221</v>
      </c>
      <c r="AX17" s="515">
        <v>1230.6427952103879</v>
      </c>
      <c r="AY17" s="515">
        <v>1111.9252617874217</v>
      </c>
    </row>
    <row r="18" spans="25:58" s="509" customFormat="1" ht="15" customHeight="1">
      <c r="Y18" s="513"/>
      <c r="Z18" s="516" t="s">
        <v>66</v>
      </c>
      <c r="AA18" s="515">
        <v>187.17457352873197</v>
      </c>
      <c r="AB18" s="515">
        <v>212.00559430808096</v>
      </c>
      <c r="AC18" s="515">
        <v>236.20566084916342</v>
      </c>
      <c r="AD18" s="515">
        <v>267.96175040785232</v>
      </c>
      <c r="AE18" s="515">
        <v>319.83366285671059</v>
      </c>
      <c r="AF18" s="515">
        <v>340.02760547286425</v>
      </c>
      <c r="AG18" s="515">
        <v>343.1136126628889</v>
      </c>
      <c r="AH18" s="515">
        <v>311.29096126930972</v>
      </c>
      <c r="AI18" s="515">
        <v>294.28597715359683</v>
      </c>
      <c r="AJ18" s="515">
        <v>274.81719908575508</v>
      </c>
      <c r="AK18" s="515">
        <v>233.90741940676344</v>
      </c>
      <c r="AL18" s="515">
        <v>231.26897861099943</v>
      </c>
      <c r="AM18" s="515">
        <v>205.25274153580256</v>
      </c>
      <c r="AN18" s="515">
        <v>176.61221702019813</v>
      </c>
      <c r="AO18" s="515">
        <v>165.81964045185524</v>
      </c>
      <c r="AP18" s="515">
        <v>139.10777349866044</v>
      </c>
      <c r="AQ18" s="515">
        <v>116.89427106031178</v>
      </c>
      <c r="AR18" s="515">
        <v>90.939811650628315</v>
      </c>
      <c r="AS18" s="515">
        <v>72.554931060174852</v>
      </c>
      <c r="AT18" s="515">
        <v>59.164626242340681</v>
      </c>
      <c r="AU18" s="515">
        <v>47.66492681050623</v>
      </c>
      <c r="AV18" s="515">
        <v>50.013187549862856</v>
      </c>
      <c r="AW18" s="515">
        <v>48.348258550304095</v>
      </c>
      <c r="AX18" s="515">
        <v>42.710909527213545</v>
      </c>
      <c r="AY18" s="515">
        <v>43.620867084029975</v>
      </c>
      <c r="BF18" s="518"/>
    </row>
    <row r="19" spans="25:58" s="509" customFormat="1" ht="15" customHeight="1">
      <c r="Y19" s="513"/>
      <c r="Z19" s="517" t="s">
        <v>67</v>
      </c>
      <c r="AA19" s="515">
        <v>286.68479604171432</v>
      </c>
      <c r="AB19" s="515">
        <v>277.83713376894843</v>
      </c>
      <c r="AC19" s="515">
        <v>273.8297265363484</v>
      </c>
      <c r="AD19" s="515">
        <v>267.45922189574918</v>
      </c>
      <c r="AE19" s="515">
        <v>267.45401635392284</v>
      </c>
      <c r="AF19" s="515">
        <v>267.22982736056701</v>
      </c>
      <c r="AG19" s="515">
        <v>273.90352382432502</v>
      </c>
      <c r="AH19" s="515">
        <v>273.84293081018171</v>
      </c>
      <c r="AI19" s="515">
        <v>269.09645056355271</v>
      </c>
      <c r="AJ19" s="515">
        <v>271.41430991038379</v>
      </c>
      <c r="AK19" s="515">
        <v>278.42945071701251</v>
      </c>
      <c r="AL19" s="515">
        <v>279.53525443787572</v>
      </c>
      <c r="AM19" s="515">
        <v>279.78727989204594</v>
      </c>
      <c r="AN19" s="515">
        <v>276.05863518637369</v>
      </c>
      <c r="AO19" s="515">
        <v>252.98635331627131</v>
      </c>
      <c r="AP19" s="515">
        <v>271.54962025562389</v>
      </c>
      <c r="AQ19" s="515">
        <v>250.26494583306075</v>
      </c>
      <c r="AR19" s="515">
        <v>239.33115106912365</v>
      </c>
      <c r="AS19" s="515">
        <v>258.30124650281959</v>
      </c>
      <c r="AT19" s="515">
        <v>238.41968361503973</v>
      </c>
      <c r="AU19" s="515">
        <v>218.69688099433631</v>
      </c>
      <c r="AV19" s="515">
        <v>217.95998726365528</v>
      </c>
      <c r="AW19" s="515">
        <v>254.09327692213753</v>
      </c>
      <c r="AX19" s="515">
        <v>282.58990258512847</v>
      </c>
      <c r="AY19" s="515">
        <v>331.66460747717741</v>
      </c>
    </row>
    <row r="20" spans="25:58" s="509" customFormat="1" ht="15" customHeight="1">
      <c r="Y20" s="519"/>
      <c r="Z20" s="520" t="s">
        <v>68</v>
      </c>
      <c r="AA20" s="515">
        <v>49.582972154616229</v>
      </c>
      <c r="AB20" s="515">
        <v>62.362433857458171</v>
      </c>
      <c r="AC20" s="515">
        <v>75.418650217379806</v>
      </c>
      <c r="AD20" s="515">
        <v>80.139957943524621</v>
      </c>
      <c r="AE20" s="515">
        <v>100.14236507368648</v>
      </c>
      <c r="AF20" s="515">
        <v>103.45766441927286</v>
      </c>
      <c r="AG20" s="515">
        <v>95.030648041402074</v>
      </c>
      <c r="AH20" s="515">
        <v>83.10780394532955</v>
      </c>
      <c r="AI20" s="515">
        <v>76.151127466753863</v>
      </c>
      <c r="AJ20" s="515">
        <v>72.781396438598492</v>
      </c>
      <c r="AK20" s="515">
        <v>66.572911597507854</v>
      </c>
      <c r="AL20" s="515">
        <v>63.200301155765487</v>
      </c>
      <c r="AM20" s="515">
        <v>64.630755442425752</v>
      </c>
      <c r="AN20" s="515">
        <v>64.57364756180155</v>
      </c>
      <c r="AO20" s="515">
        <v>59.600518030291219</v>
      </c>
      <c r="AP20" s="515">
        <v>57.101840797110889</v>
      </c>
      <c r="AQ20" s="515">
        <v>58.977540162991801</v>
      </c>
      <c r="AR20" s="515">
        <v>74.145558838183078</v>
      </c>
      <c r="AS20" s="515">
        <v>93.819181601037769</v>
      </c>
      <c r="AT20" s="515">
        <v>93.602749465315114</v>
      </c>
      <c r="AU20" s="515">
        <v>103.20925042767082</v>
      </c>
      <c r="AV20" s="515">
        <v>118.39153849250451</v>
      </c>
      <c r="AW20" s="515">
        <v>113.22702009024302</v>
      </c>
      <c r="AX20" s="515">
        <v>105.08563925810387</v>
      </c>
      <c r="AY20" s="515">
        <v>115.58757598758432</v>
      </c>
    </row>
    <row r="22" spans="25:58">
      <c r="Y22" s="187" t="s">
        <v>228</v>
      </c>
    </row>
    <row r="23" spans="25:58">
      <c r="Y23" s="228" t="s">
        <v>57</v>
      </c>
      <c r="Z23" s="229"/>
      <c r="AA23" s="230">
        <v>1990</v>
      </c>
      <c r="AB23" s="230">
        <v>1991</v>
      </c>
      <c r="AC23" s="230">
        <v>1992</v>
      </c>
      <c r="AD23" s="230">
        <v>1993</v>
      </c>
      <c r="AE23" s="230">
        <v>1994</v>
      </c>
      <c r="AF23" s="230">
        <v>1995</v>
      </c>
      <c r="AG23" s="230">
        <v>1996</v>
      </c>
      <c r="AH23" s="230">
        <v>1997</v>
      </c>
      <c r="AI23" s="230">
        <v>1998</v>
      </c>
      <c r="AJ23" s="230">
        <v>1999</v>
      </c>
      <c r="AK23" s="230">
        <v>2000</v>
      </c>
      <c r="AL23" s="230">
        <v>2001</v>
      </c>
      <c r="AM23" s="230">
        <v>2002</v>
      </c>
      <c r="AN23" s="230">
        <v>2003</v>
      </c>
      <c r="AO23" s="230">
        <v>2004</v>
      </c>
      <c r="AP23" s="230">
        <v>2005</v>
      </c>
      <c r="AQ23" s="230">
        <v>2006</v>
      </c>
      <c r="AR23" s="230">
        <v>2007</v>
      </c>
      <c r="AS23" s="230">
        <v>2008</v>
      </c>
      <c r="AT23" s="230">
        <v>2009</v>
      </c>
      <c r="AU23" s="230">
        <f>AT23+1</f>
        <v>2010</v>
      </c>
      <c r="AV23" s="230">
        <f>AU23+1</f>
        <v>2011</v>
      </c>
      <c r="AW23" s="230">
        <f>AV23+1</f>
        <v>2012</v>
      </c>
      <c r="AX23" s="230">
        <f>AW23+1</f>
        <v>2013</v>
      </c>
      <c r="AY23" s="230">
        <f>AX23+1</f>
        <v>2014</v>
      </c>
    </row>
    <row r="24" spans="25:58" s="509" customFormat="1" ht="15" customHeight="1">
      <c r="Y24" s="510" t="s">
        <v>59</v>
      </c>
      <c r="Z24" s="521"/>
      <c r="AA24" s="522">
        <f t="shared" ref="AA24:AQ24" si="2">SUM(AA25:AA34)</f>
        <v>0.99999999999999989</v>
      </c>
      <c r="AB24" s="522">
        <f t="shared" si="2"/>
        <v>1</v>
      </c>
      <c r="AC24" s="522">
        <f t="shared" si="2"/>
        <v>1</v>
      </c>
      <c r="AD24" s="522">
        <f t="shared" si="2"/>
        <v>1</v>
      </c>
      <c r="AE24" s="522">
        <f t="shared" si="2"/>
        <v>1.0000000000000002</v>
      </c>
      <c r="AF24" s="522">
        <f t="shared" si="2"/>
        <v>1.0000000000000002</v>
      </c>
      <c r="AG24" s="522">
        <f t="shared" si="2"/>
        <v>0.99999999999999989</v>
      </c>
      <c r="AH24" s="522">
        <f t="shared" si="2"/>
        <v>1</v>
      </c>
      <c r="AI24" s="522">
        <f t="shared" si="2"/>
        <v>1</v>
      </c>
      <c r="AJ24" s="522">
        <f t="shared" si="2"/>
        <v>0.99999999999999989</v>
      </c>
      <c r="AK24" s="522">
        <f t="shared" si="2"/>
        <v>1</v>
      </c>
      <c r="AL24" s="522">
        <f t="shared" si="2"/>
        <v>0.99999999999999978</v>
      </c>
      <c r="AM24" s="522">
        <f t="shared" si="2"/>
        <v>1</v>
      </c>
      <c r="AN24" s="522">
        <f t="shared" si="2"/>
        <v>1.0000000000000002</v>
      </c>
      <c r="AO24" s="522">
        <f t="shared" si="2"/>
        <v>1.0000000000000002</v>
      </c>
      <c r="AP24" s="522">
        <f t="shared" si="2"/>
        <v>1.0000000000000002</v>
      </c>
      <c r="AQ24" s="522">
        <f t="shared" si="2"/>
        <v>1</v>
      </c>
      <c r="AR24" s="522">
        <f t="shared" ref="AR24:AW24" si="3">SUM(AR25:AR34)</f>
        <v>1.0000000000000002</v>
      </c>
      <c r="AS24" s="522">
        <f t="shared" si="3"/>
        <v>0.99999999999999978</v>
      </c>
      <c r="AT24" s="522">
        <f t="shared" si="3"/>
        <v>0.99999999999999989</v>
      </c>
      <c r="AU24" s="522">
        <f t="shared" si="3"/>
        <v>1</v>
      </c>
      <c r="AV24" s="522">
        <f t="shared" si="3"/>
        <v>0.99999999999999989</v>
      </c>
      <c r="AW24" s="522">
        <f t="shared" si="3"/>
        <v>0.99999999999999978</v>
      </c>
      <c r="AX24" s="522">
        <f>SUM(AX25:AX34)</f>
        <v>1.0000000000000002</v>
      </c>
      <c r="AY24" s="522">
        <f>SUM(AY25:AY34)</f>
        <v>1.0000000000000002</v>
      </c>
    </row>
    <row r="25" spans="25:58" s="509" customFormat="1" ht="15" customHeight="1">
      <c r="Y25" s="513"/>
      <c r="Z25" s="523" t="s">
        <v>60</v>
      </c>
      <c r="AA25" s="524">
        <f t="shared" ref="AA25:AQ34" si="4">+AA11/AA$10</f>
        <v>1.5462763468017198E-3</v>
      </c>
      <c r="AB25" s="524">
        <f t="shared" si="4"/>
        <v>1.3400565126246349E-3</v>
      </c>
      <c r="AC25" s="524">
        <f t="shared" si="4"/>
        <v>1.6937527809447563E-3</v>
      </c>
      <c r="AD25" s="524">
        <f t="shared" si="4"/>
        <v>1.3770588940191012E-3</v>
      </c>
      <c r="AE25" s="524">
        <f t="shared" si="4"/>
        <v>9.388847944572532E-4</v>
      </c>
      <c r="AF25" s="524">
        <f t="shared" si="4"/>
        <v>7.1239093754705825E-4</v>
      </c>
      <c r="AG25" s="524">
        <f t="shared" si="4"/>
        <v>1.0215418579324659E-3</v>
      </c>
      <c r="AH25" s="524">
        <f t="shared" si="4"/>
        <v>8.6060654774422647E-4</v>
      </c>
      <c r="AI25" s="524">
        <f t="shared" si="4"/>
        <v>5.5267740500914819E-4</v>
      </c>
      <c r="AJ25" s="524">
        <f t="shared" si="4"/>
        <v>0</v>
      </c>
      <c r="AK25" s="524">
        <f t="shared" si="4"/>
        <v>0</v>
      </c>
      <c r="AL25" s="524">
        <f t="shared" si="4"/>
        <v>0</v>
      </c>
      <c r="AM25" s="524">
        <f t="shared" si="4"/>
        <v>0</v>
      </c>
      <c r="AN25" s="524">
        <f t="shared" si="4"/>
        <v>0</v>
      </c>
      <c r="AO25" s="524">
        <f t="shared" si="4"/>
        <v>0</v>
      </c>
      <c r="AP25" s="524">
        <f t="shared" si="4"/>
        <v>0</v>
      </c>
      <c r="AQ25" s="524">
        <f t="shared" si="4"/>
        <v>0</v>
      </c>
      <c r="AR25" s="524">
        <f t="shared" ref="AR25:AW25" si="5">+AR11/AR$10</f>
        <v>0</v>
      </c>
      <c r="AS25" s="524">
        <f t="shared" si="5"/>
        <v>0</v>
      </c>
      <c r="AT25" s="524">
        <f t="shared" si="5"/>
        <v>0</v>
      </c>
      <c r="AU25" s="524">
        <f t="shared" si="5"/>
        <v>0</v>
      </c>
      <c r="AV25" s="524">
        <f t="shared" si="5"/>
        <v>0</v>
      </c>
      <c r="AW25" s="524">
        <f t="shared" si="5"/>
        <v>0</v>
      </c>
      <c r="AX25" s="524">
        <f t="shared" ref="AX25:AY34" si="6">+AX11/AX$10</f>
        <v>0</v>
      </c>
      <c r="AY25" s="524">
        <f t="shared" si="6"/>
        <v>0</v>
      </c>
    </row>
    <row r="26" spans="25:58" s="509" customFormat="1" ht="15" customHeight="1">
      <c r="Y26" s="513"/>
      <c r="Z26" s="525" t="s">
        <v>61</v>
      </c>
      <c r="AA26" s="524">
        <f t="shared" si="4"/>
        <v>0.12796887825139727</v>
      </c>
      <c r="AB26" s="524">
        <f t="shared" si="4"/>
        <v>0.12204780353543565</v>
      </c>
      <c r="AC26" s="524">
        <f t="shared" si="4"/>
        <v>0.12574377542427725</v>
      </c>
      <c r="AD26" s="524">
        <f t="shared" si="4"/>
        <v>0.13257298462200631</v>
      </c>
      <c r="AE26" s="524">
        <f t="shared" si="4"/>
        <v>0.1155281782055441</v>
      </c>
      <c r="AF26" s="524">
        <f t="shared" si="4"/>
        <v>0.12434914724858351</v>
      </c>
      <c r="AG26" s="524">
        <f t="shared" si="4"/>
        <v>0.12031102183553066</v>
      </c>
      <c r="AH26" s="524">
        <f t="shared" si="4"/>
        <v>0.12216137047173599</v>
      </c>
      <c r="AI26" s="524">
        <f t="shared" si="4"/>
        <v>0.11926479081874043</v>
      </c>
      <c r="AJ26" s="524">
        <f t="shared" si="4"/>
        <v>0.12121980423461283</v>
      </c>
      <c r="AK26" s="524">
        <f t="shared" si="4"/>
        <v>0.12732902631919266</v>
      </c>
      <c r="AL26" s="524">
        <f t="shared" si="4"/>
        <v>0.11742217830259959</v>
      </c>
      <c r="AM26" s="524">
        <f t="shared" si="4"/>
        <v>0.11774424733615005</v>
      </c>
      <c r="AN26" s="524">
        <f t="shared" si="4"/>
        <v>0.10357827073603959</v>
      </c>
      <c r="AO26" s="524">
        <f t="shared" si="4"/>
        <v>0.10934570170338605</v>
      </c>
      <c r="AP26" s="524">
        <f t="shared" si="4"/>
        <v>0.1152042714138453</v>
      </c>
      <c r="AQ26" s="524">
        <f t="shared" si="4"/>
        <v>0.10547488686025418</v>
      </c>
      <c r="AR26" s="524">
        <f t="shared" ref="AR26:AS34" si="7">+AR12/AR$10</f>
        <v>9.6331783847021374E-2</v>
      </c>
      <c r="AS26" s="524">
        <f t="shared" si="7"/>
        <v>9.1381582137532225E-2</v>
      </c>
      <c r="AT26" s="524">
        <f t="shared" ref="AT26:AU34" si="8">+AT12/AT$10</f>
        <v>9.210373456788308E-2</v>
      </c>
      <c r="AU26" s="524">
        <f t="shared" si="8"/>
        <v>9.9876734115765614E-2</v>
      </c>
      <c r="AV26" s="524">
        <f t="shared" ref="AV26:AW34" si="9">+AV12/AV$10</f>
        <v>8.9900884528662045E-2</v>
      </c>
      <c r="AW26" s="524">
        <f t="shared" si="9"/>
        <v>8.1909770080128813E-2</v>
      </c>
      <c r="AX26" s="524">
        <f t="shared" si="6"/>
        <v>7.9068672496758363E-2</v>
      </c>
      <c r="AY26" s="524">
        <f t="shared" si="6"/>
        <v>7.7075923764312104E-2</v>
      </c>
    </row>
    <row r="27" spans="25:58" s="509" customFormat="1" ht="15" customHeight="1">
      <c r="Y27" s="513"/>
      <c r="Z27" s="525" t="s">
        <v>24</v>
      </c>
      <c r="AA27" s="524">
        <f t="shared" si="4"/>
        <v>7.0949600205526139E-2</v>
      </c>
      <c r="AB27" s="524">
        <f t="shared" si="4"/>
        <v>7.0582152351951741E-2</v>
      </c>
      <c r="AC27" s="524">
        <f t="shared" si="4"/>
        <v>6.7867382391654463E-2</v>
      </c>
      <c r="AD27" s="524">
        <f t="shared" si="4"/>
        <v>7.1742325114588557E-2</v>
      </c>
      <c r="AE27" s="524">
        <f t="shared" si="4"/>
        <v>6.7087732699360234E-2</v>
      </c>
      <c r="AF27" s="524">
        <f t="shared" si="4"/>
        <v>6.5822963600579917E-2</v>
      </c>
      <c r="AG27" s="524">
        <f t="shared" si="4"/>
        <v>6.660351100716759E-2</v>
      </c>
      <c r="AH27" s="524">
        <f t="shared" si="4"/>
        <v>6.7292534851636526E-2</v>
      </c>
      <c r="AI27" s="524">
        <f t="shared" si="4"/>
        <v>6.9111752149295699E-2</v>
      </c>
      <c r="AJ27" s="524">
        <f t="shared" si="4"/>
        <v>6.6353849955848934E-2</v>
      </c>
      <c r="AK27" s="524">
        <f t="shared" si="4"/>
        <v>6.5705297242607791E-2</v>
      </c>
      <c r="AL27" s="524">
        <f t="shared" si="4"/>
        <v>6.2863413555425338E-2</v>
      </c>
      <c r="AM27" s="524">
        <f t="shared" si="4"/>
        <v>5.9483551912544015E-2</v>
      </c>
      <c r="AN27" s="524">
        <f t="shared" si="4"/>
        <v>6.1868005900744136E-2</v>
      </c>
      <c r="AO27" s="524">
        <f t="shared" si="4"/>
        <v>5.7092760380381788E-2</v>
      </c>
      <c r="AP27" s="524">
        <f t="shared" si="4"/>
        <v>5.4938557165628975E-2</v>
      </c>
      <c r="AQ27" s="524">
        <f t="shared" si="4"/>
        <v>5.5847714172014985E-2</v>
      </c>
      <c r="AR27" s="524">
        <f t="shared" si="7"/>
        <v>5.4769456980596896E-2</v>
      </c>
      <c r="AS27" s="524">
        <f t="shared" si="7"/>
        <v>5.2048101854952046E-2</v>
      </c>
      <c r="AT27" s="524">
        <f t="shared" si="8"/>
        <v>5.1655658726237015E-2</v>
      </c>
      <c r="AU27" s="524">
        <f t="shared" si="8"/>
        <v>5.4627168020058452E-2</v>
      </c>
      <c r="AV27" s="524">
        <f t="shared" si="9"/>
        <v>4.6222371599264539E-2</v>
      </c>
      <c r="AW27" s="524">
        <f t="shared" si="9"/>
        <v>4.642474291257654E-2</v>
      </c>
      <c r="AX27" s="524">
        <f t="shared" si="6"/>
        <v>4.5545924229355571E-2</v>
      </c>
      <c r="AY27" s="524">
        <f t="shared" si="6"/>
        <v>4.3472023038779672E-2</v>
      </c>
    </row>
    <row r="28" spans="25:58" s="509" customFormat="1" ht="15" customHeight="1">
      <c r="Y28" s="513"/>
      <c r="Z28" s="526" t="s">
        <v>62</v>
      </c>
      <c r="AA28" s="524">
        <f t="shared" si="4"/>
        <v>9.047732515982318E-2</v>
      </c>
      <c r="AB28" s="524">
        <f t="shared" si="4"/>
        <v>9.2922147077904971E-2</v>
      </c>
      <c r="AC28" s="524">
        <f t="shared" si="4"/>
        <v>9.1148000515510613E-2</v>
      </c>
      <c r="AD28" s="524">
        <f t="shared" si="4"/>
        <v>9.3854139905009043E-2</v>
      </c>
      <c r="AE28" s="524">
        <f t="shared" si="4"/>
        <v>8.1740865811698676E-2</v>
      </c>
      <c r="AF28" s="524">
        <f t="shared" si="4"/>
        <v>8.5126011706164656E-2</v>
      </c>
      <c r="AG28" s="524">
        <f t="shared" si="4"/>
        <v>8.5672160064757474E-2</v>
      </c>
      <c r="AH28" s="524">
        <f t="shared" si="4"/>
        <v>8.6914208499844534E-2</v>
      </c>
      <c r="AI28" s="524">
        <f t="shared" si="4"/>
        <v>8.631489458628927E-2</v>
      </c>
      <c r="AJ28" s="524">
        <f t="shared" si="4"/>
        <v>8.5235534673432603E-2</v>
      </c>
      <c r="AK28" s="524">
        <f t="shared" si="4"/>
        <v>8.5707616685806093E-2</v>
      </c>
      <c r="AL28" s="524">
        <f t="shared" si="4"/>
        <v>8.3995651559217344E-2</v>
      </c>
      <c r="AM28" s="524">
        <f t="shared" si="4"/>
        <v>8.1710446317083477E-2</v>
      </c>
      <c r="AN28" s="524">
        <f t="shared" si="4"/>
        <v>8.1778856014038212E-2</v>
      </c>
      <c r="AO28" s="524">
        <f t="shared" si="4"/>
        <v>8.0085876386728483E-2</v>
      </c>
      <c r="AP28" s="524">
        <f t="shared" si="4"/>
        <v>8.1351314918500672E-2</v>
      </c>
      <c r="AQ28" s="524">
        <f t="shared" si="4"/>
        <v>8.264312468863326E-2</v>
      </c>
      <c r="AR28" s="524">
        <f t="shared" si="7"/>
        <v>7.9420111532429116E-2</v>
      </c>
      <c r="AS28" s="524">
        <f t="shared" si="7"/>
        <v>8.0058664482006367E-2</v>
      </c>
      <c r="AT28" s="524">
        <f t="shared" si="8"/>
        <v>8.1944287686683007E-2</v>
      </c>
      <c r="AU28" s="524">
        <f t="shared" si="8"/>
        <v>8.4027775210387609E-2</v>
      </c>
      <c r="AV28" s="524">
        <f t="shared" si="9"/>
        <v>7.8440345102895367E-2</v>
      </c>
      <c r="AW28" s="524">
        <f t="shared" si="9"/>
        <v>7.4060045367554062E-2</v>
      </c>
      <c r="AX28" s="524">
        <f t="shared" si="6"/>
        <v>7.2905931471850177E-2</v>
      </c>
      <c r="AY28" s="524">
        <f t="shared" si="6"/>
        <v>7.7737815234444091E-2</v>
      </c>
    </row>
    <row r="29" spans="25:58" s="509" customFormat="1" ht="15" customHeight="1">
      <c r="Y29" s="513"/>
      <c r="Z29" s="525" t="s">
        <v>63</v>
      </c>
      <c r="AA29" s="524">
        <f t="shared" si="4"/>
        <v>0.35959833934274588</v>
      </c>
      <c r="AB29" s="524">
        <f t="shared" si="4"/>
        <v>0.35740811547011558</v>
      </c>
      <c r="AC29" s="524">
        <f t="shared" si="4"/>
        <v>0.35487364958715095</v>
      </c>
      <c r="AD29" s="524">
        <f t="shared" si="4"/>
        <v>0.33145498919529714</v>
      </c>
      <c r="AE29" s="524">
        <f t="shared" si="4"/>
        <v>0.35326421748405029</v>
      </c>
      <c r="AF29" s="524">
        <f t="shared" si="4"/>
        <v>0.33717311327147881</v>
      </c>
      <c r="AG29" s="524">
        <f t="shared" si="4"/>
        <v>0.33394007335983716</v>
      </c>
      <c r="AH29" s="524">
        <f t="shared" si="4"/>
        <v>0.33381991411778822</v>
      </c>
      <c r="AI29" s="524">
        <f t="shared" si="4"/>
        <v>0.33539135339399367</v>
      </c>
      <c r="AJ29" s="524">
        <f t="shared" si="4"/>
        <v>0.34849747339077491</v>
      </c>
      <c r="AK29" s="524">
        <f t="shared" si="4"/>
        <v>0.35384175033138054</v>
      </c>
      <c r="AL29" s="524">
        <f t="shared" si="4"/>
        <v>0.35137639548743177</v>
      </c>
      <c r="AM29" s="524">
        <f t="shared" si="4"/>
        <v>0.36433871233834386</v>
      </c>
      <c r="AN29" s="524">
        <f t="shared" si="4"/>
        <v>0.38185071708570245</v>
      </c>
      <c r="AO29" s="524">
        <f t="shared" si="4"/>
        <v>0.38531936843309567</v>
      </c>
      <c r="AP29" s="524">
        <f t="shared" si="4"/>
        <v>0.39815077951251265</v>
      </c>
      <c r="AQ29" s="524">
        <f t="shared" si="4"/>
        <v>0.38267007635365391</v>
      </c>
      <c r="AR29" s="524">
        <f t="shared" si="7"/>
        <v>0.42528720938657355</v>
      </c>
      <c r="AS29" s="524">
        <f t="shared" si="7"/>
        <v>0.41381097829108787</v>
      </c>
      <c r="AT29" s="524">
        <f t="shared" si="8"/>
        <v>0.39253955515467542</v>
      </c>
      <c r="AU29" s="524">
        <f t="shared" si="8"/>
        <v>0.42144879944674379</v>
      </c>
      <c r="AV29" s="524">
        <f t="shared" si="9"/>
        <v>0.46348419162502524</v>
      </c>
      <c r="AW29" s="524">
        <f t="shared" si="9"/>
        <v>0.4856073479707036</v>
      </c>
      <c r="AX29" s="524">
        <f t="shared" si="6"/>
        <v>0.49160256248791351</v>
      </c>
      <c r="AY29" s="524">
        <f t="shared" si="6"/>
        <v>0.48679135546330932</v>
      </c>
    </row>
    <row r="30" spans="25:58" s="509" customFormat="1" ht="15" customHeight="1">
      <c r="Y30" s="513"/>
      <c r="Z30" s="525" t="s">
        <v>64</v>
      </c>
      <c r="AA30" s="1098">
        <f t="shared" si="4"/>
        <v>5.3602713504791036E-4</v>
      </c>
      <c r="AB30" s="1098">
        <f t="shared" si="4"/>
        <v>4.6718991902262619E-4</v>
      </c>
      <c r="AC30" s="1098">
        <f t="shared" si="4"/>
        <v>4.5057940065350332E-4</v>
      </c>
      <c r="AD30" s="1098">
        <f t="shared" si="4"/>
        <v>4.1681710132746144E-4</v>
      </c>
      <c r="AE30" s="1098">
        <f t="shared" si="4"/>
        <v>3.6518277254990466E-4</v>
      </c>
      <c r="AF30" s="1098">
        <f t="shared" si="4"/>
        <v>3.3856524757366744E-4</v>
      </c>
      <c r="AG30" s="1098">
        <f t="shared" si="4"/>
        <v>3.2135140828140315E-4</v>
      </c>
      <c r="AH30" s="1098">
        <f t="shared" si="4"/>
        <v>3.0484646453528627E-4</v>
      </c>
      <c r="AI30" s="1098">
        <f t="shared" si="4"/>
        <v>3.0049124131800351E-4</v>
      </c>
      <c r="AJ30" s="1098">
        <f t="shared" si="4"/>
        <v>2.9531763030638377E-4</v>
      </c>
      <c r="AK30" s="1098">
        <f t="shared" si="4"/>
        <v>2.8685004688207375E-4</v>
      </c>
      <c r="AL30" s="1098">
        <f t="shared" si="4"/>
        <v>2.6955501949470358E-4</v>
      </c>
      <c r="AM30" s="1098">
        <f t="shared" si="4"/>
        <v>2.6674921761846182E-4</v>
      </c>
      <c r="AN30" s="1098">
        <f t="shared" si="4"/>
        <v>2.7224289783492312E-4</v>
      </c>
      <c r="AO30" s="1098">
        <f t="shared" si="4"/>
        <v>2.6542660081611033E-4</v>
      </c>
      <c r="AP30" s="1098">
        <f t="shared" si="4"/>
        <v>2.7495382685489877E-4</v>
      </c>
      <c r="AQ30" s="1098">
        <f t="shared" si="4"/>
        <v>2.6724650741120291E-4</v>
      </c>
      <c r="AR30" s="1098">
        <f t="shared" si="7"/>
        <v>2.7571573666620568E-4</v>
      </c>
      <c r="AS30" s="1098">
        <f t="shared" si="7"/>
        <v>2.6957954776368276E-4</v>
      </c>
      <c r="AT30" s="1098">
        <f t="shared" si="8"/>
        <v>2.5682961911542481E-4</v>
      </c>
      <c r="AU30" s="1098">
        <f t="shared" si="8"/>
        <v>2.5630103257534369E-4</v>
      </c>
      <c r="AV30" s="1098">
        <f t="shared" si="9"/>
        <v>2.4854825775225099E-4</v>
      </c>
      <c r="AW30" s="1098">
        <f t="shared" si="9"/>
        <v>2.3436818890003509E-4</v>
      </c>
      <c r="AX30" s="1098">
        <f t="shared" si="6"/>
        <v>2.299193132292426E-4</v>
      </c>
      <c r="AY30" s="1098">
        <f t="shared" si="6"/>
        <v>2.3210964284588726E-4</v>
      </c>
    </row>
    <row r="31" spans="25:58" s="509" customFormat="1" ht="15" customHeight="1">
      <c r="Y31" s="513"/>
      <c r="Z31" s="525" t="s">
        <v>65</v>
      </c>
      <c r="AA31" s="524">
        <f t="shared" si="4"/>
        <v>0.24153631849359428</v>
      </c>
      <c r="AB31" s="524">
        <f t="shared" si="4"/>
        <v>0.24293125920674535</v>
      </c>
      <c r="AC31" s="524">
        <f t="shared" si="4"/>
        <v>0.24410977890807301</v>
      </c>
      <c r="AD31" s="524">
        <f t="shared" si="4"/>
        <v>0.24980465208971891</v>
      </c>
      <c r="AE31" s="524">
        <f t="shared" si="4"/>
        <v>0.25584921000880917</v>
      </c>
      <c r="AF31" s="524">
        <f t="shared" si="4"/>
        <v>0.25944656339884109</v>
      </c>
      <c r="AG31" s="524">
        <f t="shared" si="4"/>
        <v>0.26396144562434426</v>
      </c>
      <c r="AH31" s="524">
        <f t="shared" si="4"/>
        <v>0.26286335977562553</v>
      </c>
      <c r="AI31" s="524">
        <f t="shared" si="4"/>
        <v>0.26708400380175357</v>
      </c>
      <c r="AJ31" s="524">
        <f t="shared" si="4"/>
        <v>0.26312141402979483</v>
      </c>
      <c r="AK31" s="524">
        <f t="shared" si="4"/>
        <v>0.25941169576674417</v>
      </c>
      <c r="AL31" s="524">
        <f t="shared" si="4"/>
        <v>0.27634577473701222</v>
      </c>
      <c r="AM31" s="524">
        <f t="shared" si="4"/>
        <v>0.27780315835721509</v>
      </c>
      <c r="AN31" s="524">
        <f t="shared" si="4"/>
        <v>0.27693400887960168</v>
      </c>
      <c r="AO31" s="524">
        <f t="shared" si="4"/>
        <v>0.2792912022151906</v>
      </c>
      <c r="AP31" s="524">
        <f t="shared" si="4"/>
        <v>0.26494061603835939</v>
      </c>
      <c r="AQ31" s="524">
        <f t="shared" si="4"/>
        <v>0.29196108816384053</v>
      </c>
      <c r="AR31" s="524">
        <f t="shared" si="7"/>
        <v>0.26923287282159925</v>
      </c>
      <c r="AS31" s="524">
        <f t="shared" si="7"/>
        <v>0.2808816132088453</v>
      </c>
      <c r="AT31" s="524">
        <f t="shared" si="8"/>
        <v>0.30318087246536823</v>
      </c>
      <c r="AU31" s="524">
        <f t="shared" si="8"/>
        <v>0.26495511766086466</v>
      </c>
      <c r="AV31" s="524">
        <f t="shared" si="9"/>
        <v>0.24821444710318613</v>
      </c>
      <c r="AW31" s="524">
        <f t="shared" si="9"/>
        <v>0.23585685535347406</v>
      </c>
      <c r="AX31" s="524">
        <f t="shared" si="6"/>
        <v>0.230155778945695</v>
      </c>
      <c r="AY31" s="524">
        <f t="shared" si="6"/>
        <v>0.2183135690231108</v>
      </c>
    </row>
    <row r="32" spans="25:58" s="509" customFormat="1" ht="15" customHeight="1">
      <c r="Y32" s="513"/>
      <c r="Z32" s="520" t="s">
        <v>66</v>
      </c>
      <c r="AA32" s="524">
        <f t="shared" si="4"/>
        <v>3.8399950335486148E-2</v>
      </c>
      <c r="AB32" s="524">
        <f t="shared" si="4"/>
        <v>4.3115313628876009E-2</v>
      </c>
      <c r="AC32" s="524">
        <f t="shared" si="4"/>
        <v>4.6039746890378021E-2</v>
      </c>
      <c r="AD32" s="524">
        <f t="shared" si="4"/>
        <v>5.1705201106677631E-2</v>
      </c>
      <c r="AE32" s="524">
        <f t="shared" si="4"/>
        <v>5.8262515109196368E-2</v>
      </c>
      <c r="AF32" s="524">
        <f t="shared" si="4"/>
        <v>6.0775590788605234E-2</v>
      </c>
      <c r="AG32" s="524">
        <f t="shared" si="4"/>
        <v>6.1760591769009693E-2</v>
      </c>
      <c r="AH32" s="524">
        <f t="shared" si="4"/>
        <v>5.859430920565277E-2</v>
      </c>
      <c r="AI32" s="524">
        <f t="shared" si="4"/>
        <v>5.6129993452492893E-2</v>
      </c>
      <c r="AJ32" s="524">
        <f t="shared" si="4"/>
        <v>5.1178244793144596E-2</v>
      </c>
      <c r="AK32" s="524">
        <f t="shared" si="4"/>
        <v>4.3523161821097348E-2</v>
      </c>
      <c r="AL32" s="524">
        <f t="shared" si="4"/>
        <v>4.3403699834959231E-2</v>
      </c>
      <c r="AM32" s="524">
        <f t="shared" si="4"/>
        <v>3.6838098683066194E-2</v>
      </c>
      <c r="AN32" s="524">
        <f t="shared" si="4"/>
        <v>3.1999810212588534E-2</v>
      </c>
      <c r="AO32" s="524">
        <f t="shared" si="4"/>
        <v>3.0709373958776112E-2</v>
      </c>
      <c r="AP32" s="524">
        <f t="shared" si="4"/>
        <v>2.5319793598929254E-2</v>
      </c>
      <c r="AQ32" s="524">
        <f t="shared" si="4"/>
        <v>2.2256511401323262E-2</v>
      </c>
      <c r="AR32" s="524">
        <f t="shared" si="7"/>
        <v>1.6793686515680313E-2</v>
      </c>
      <c r="AS32" s="524">
        <f t="shared" si="7"/>
        <v>1.393256473770443E-2</v>
      </c>
      <c r="AT32" s="524">
        <f t="shared" si="8"/>
        <v>1.1845274293811178E-2</v>
      </c>
      <c r="AU32" s="524">
        <f t="shared" si="8"/>
        <v>9.648273984242315E-3</v>
      </c>
      <c r="AV32" s="524">
        <f t="shared" si="9"/>
        <v>9.5128504369764669E-3</v>
      </c>
      <c r="AW32" s="524">
        <f t="shared" si="9"/>
        <v>8.8290656907166459E-3</v>
      </c>
      <c r="AX32" s="524">
        <f t="shared" si="6"/>
        <v>7.9878277352075974E-3</v>
      </c>
      <c r="AY32" s="524">
        <f t="shared" si="6"/>
        <v>8.5644489825593469E-3</v>
      </c>
    </row>
    <row r="33" spans="25:51" s="509" customFormat="1" ht="15" customHeight="1">
      <c r="Y33" s="513"/>
      <c r="Z33" s="526" t="s">
        <v>67</v>
      </c>
      <c r="AA33" s="524">
        <f t="shared" si="4"/>
        <v>5.8815050155575394E-2</v>
      </c>
      <c r="AB33" s="524">
        <f t="shared" si="4"/>
        <v>5.6503391805730233E-2</v>
      </c>
      <c r="AC33" s="524">
        <f t="shared" si="4"/>
        <v>5.3373197134532445E-2</v>
      </c>
      <c r="AD33" s="524">
        <f t="shared" si="4"/>
        <v>5.1608234514465924E-2</v>
      </c>
      <c r="AE33" s="524">
        <f t="shared" si="4"/>
        <v>4.8720774197608001E-2</v>
      </c>
      <c r="AF33" s="524">
        <f t="shared" si="4"/>
        <v>4.7763917907752203E-2</v>
      </c>
      <c r="AG33" s="524">
        <f t="shared" si="4"/>
        <v>4.9302747237918138E-2</v>
      </c>
      <c r="AH33" s="524">
        <f t="shared" si="4"/>
        <v>5.1545465040959769E-2</v>
      </c>
      <c r="AI33" s="524">
        <f t="shared" si="4"/>
        <v>5.1325524084818532E-2</v>
      </c>
      <c r="AJ33" s="524">
        <f t="shared" si="4"/>
        <v>5.05445366562432E-2</v>
      </c>
      <c r="AK33" s="524">
        <f t="shared" si="4"/>
        <v>5.1807377765313363E-2</v>
      </c>
      <c r="AL33" s="524">
        <f t="shared" si="4"/>
        <v>5.2462134566341093E-2</v>
      </c>
      <c r="AM33" s="524">
        <f t="shared" si="4"/>
        <v>5.0215316734914424E-2</v>
      </c>
      <c r="AN33" s="524">
        <f t="shared" si="4"/>
        <v>5.0018192866577854E-2</v>
      </c>
      <c r="AO33" s="524">
        <f t="shared" si="4"/>
        <v>4.6852426584003688E-2</v>
      </c>
      <c r="AP33" s="524">
        <f t="shared" si="4"/>
        <v>4.9426284123555646E-2</v>
      </c>
      <c r="AQ33" s="524">
        <f t="shared" si="4"/>
        <v>4.7650107826167139E-2</v>
      </c>
      <c r="AR33" s="524">
        <f t="shared" si="7"/>
        <v>4.4196840212655311E-2</v>
      </c>
      <c r="AS33" s="524">
        <f t="shared" si="7"/>
        <v>4.960102347482833E-2</v>
      </c>
      <c r="AT33" s="524">
        <f t="shared" si="8"/>
        <v>4.7733700503676077E-2</v>
      </c>
      <c r="AU33" s="524">
        <f t="shared" si="8"/>
        <v>4.4268345060534092E-2</v>
      </c>
      <c r="AV33" s="524">
        <f t="shared" si="9"/>
        <v>4.1457480749797437E-2</v>
      </c>
      <c r="AW33" s="524">
        <f t="shared" si="9"/>
        <v>4.6400972874355947E-2</v>
      </c>
      <c r="AX33" s="524">
        <f t="shared" si="6"/>
        <v>5.2850184801633907E-2</v>
      </c>
      <c r="AY33" s="524">
        <f t="shared" si="6"/>
        <v>6.5118481129385924E-2</v>
      </c>
    </row>
    <row r="34" spans="25:51" s="509" customFormat="1" ht="15" customHeight="1">
      <c r="Y34" s="519"/>
      <c r="Z34" s="525" t="s">
        <v>68</v>
      </c>
      <c r="AA34" s="524">
        <f t="shared" si="4"/>
        <v>1.0172234574002048E-2</v>
      </c>
      <c r="AB34" s="524">
        <f t="shared" si="4"/>
        <v>1.268257049159319E-2</v>
      </c>
      <c r="AC34" s="524">
        <f t="shared" si="4"/>
        <v>1.4700136966825017E-2</v>
      </c>
      <c r="AD34" s="524">
        <f t="shared" si="4"/>
        <v>1.5463597456889888E-2</v>
      </c>
      <c r="AE34" s="524">
        <f t="shared" si="4"/>
        <v>1.8242438916726115E-2</v>
      </c>
      <c r="AF34" s="524">
        <f t="shared" si="4"/>
        <v>1.849173589287402E-2</v>
      </c>
      <c r="AG34" s="524">
        <f t="shared" si="4"/>
        <v>1.7105555835221109E-2</v>
      </c>
      <c r="AH34" s="524">
        <f t="shared" si="4"/>
        <v>1.5643385024477128E-2</v>
      </c>
      <c r="AI34" s="524">
        <f t="shared" si="4"/>
        <v>1.4524519066288795E-2</v>
      </c>
      <c r="AJ34" s="524">
        <f t="shared" si="4"/>
        <v>1.3553824635841611E-2</v>
      </c>
      <c r="AK34" s="524">
        <f t="shared" si="4"/>
        <v>1.2387224020975892E-2</v>
      </c>
      <c r="AL34" s="524">
        <f t="shared" si="4"/>
        <v>1.1861196937518734E-2</v>
      </c>
      <c r="AM34" s="524">
        <f t="shared" si="4"/>
        <v>1.1599719103064442E-2</v>
      </c>
      <c r="AN34" s="524">
        <f t="shared" si="4"/>
        <v>1.1699895406872754E-2</v>
      </c>
      <c r="AO34" s="524">
        <f t="shared" si="4"/>
        <v>1.1037863737621641E-2</v>
      </c>
      <c r="AP34" s="524">
        <f t="shared" si="4"/>
        <v>1.0393429401813323E-2</v>
      </c>
      <c r="AQ34" s="524">
        <f t="shared" si="4"/>
        <v>1.1229244026701462E-2</v>
      </c>
      <c r="AR34" s="524">
        <f t="shared" si="7"/>
        <v>1.369232296677814E-2</v>
      </c>
      <c r="AS34" s="524">
        <f t="shared" si="7"/>
        <v>1.8015892265279713E-2</v>
      </c>
      <c r="AT34" s="524">
        <f t="shared" si="8"/>
        <v>1.8740086982550346E-2</v>
      </c>
      <c r="AU34" s="524">
        <f t="shared" si="8"/>
        <v>2.089148546882811E-2</v>
      </c>
      <c r="AV34" s="524">
        <f t="shared" si="9"/>
        <v>2.2518880596440329E-2</v>
      </c>
      <c r="AW34" s="524">
        <f t="shared" si="9"/>
        <v>2.0676831561590159E-2</v>
      </c>
      <c r="AX34" s="524">
        <f t="shared" si="6"/>
        <v>1.9653198518356747E-2</v>
      </c>
      <c r="AY34" s="524">
        <f t="shared" si="6"/>
        <v>2.2694273721252916E-2</v>
      </c>
    </row>
    <row r="36" spans="25:51" ht="18.75">
      <c r="Y36" s="187" t="s">
        <v>230</v>
      </c>
    </row>
    <row r="37" spans="25:51">
      <c r="Y37" s="228" t="s">
        <v>57</v>
      </c>
      <c r="Z37" s="229"/>
      <c r="AA37" s="230">
        <v>1990</v>
      </c>
      <c r="AB37" s="230">
        <v>1991</v>
      </c>
      <c r="AC37" s="230">
        <v>1992</v>
      </c>
      <c r="AD37" s="230">
        <v>1993</v>
      </c>
      <c r="AE37" s="230">
        <v>1994</v>
      </c>
      <c r="AF37" s="230">
        <v>1995</v>
      </c>
      <c r="AG37" s="230">
        <v>1996</v>
      </c>
      <c r="AH37" s="230">
        <v>1997</v>
      </c>
      <c r="AI37" s="230">
        <v>1998</v>
      </c>
      <c r="AJ37" s="230">
        <v>1999</v>
      </c>
      <c r="AK37" s="230">
        <v>2000</v>
      </c>
      <c r="AL37" s="230">
        <v>2001</v>
      </c>
      <c r="AM37" s="230">
        <v>2002</v>
      </c>
      <c r="AN37" s="230">
        <v>2003</v>
      </c>
      <c r="AO37" s="230">
        <v>2004</v>
      </c>
      <c r="AP37" s="230">
        <v>2005</v>
      </c>
      <c r="AQ37" s="230">
        <v>2006</v>
      </c>
      <c r="AR37" s="230">
        <v>2007</v>
      </c>
      <c r="AS37" s="230">
        <v>2008</v>
      </c>
      <c r="AT37" s="230">
        <v>2009</v>
      </c>
      <c r="AU37" s="230">
        <f>AT37+1</f>
        <v>2010</v>
      </c>
      <c r="AV37" s="230">
        <f>AU37+1</f>
        <v>2011</v>
      </c>
      <c r="AW37" s="230">
        <f>AV37+1</f>
        <v>2012</v>
      </c>
      <c r="AX37" s="230">
        <f>AW37+1</f>
        <v>2013</v>
      </c>
      <c r="AY37" s="230">
        <f>AX37+1</f>
        <v>2014</v>
      </c>
    </row>
    <row r="38" spans="25:51" s="509" customFormat="1" ht="15" customHeight="1">
      <c r="Y38" s="510" t="s">
        <v>59</v>
      </c>
      <c r="Z38" s="521"/>
      <c r="AA38" s="512">
        <f t="shared" ref="AA38:AQ38" si="10">SUM(AA39:AA46)</f>
        <v>4874.3441565277299</v>
      </c>
      <c r="AB38" s="512">
        <f t="shared" si="10"/>
        <v>4917.176206416194</v>
      </c>
      <c r="AC38" s="512">
        <f t="shared" si="10"/>
        <v>5130.4726199206953</v>
      </c>
      <c r="AD38" s="512">
        <f t="shared" si="10"/>
        <v>5182.4912131179317</v>
      </c>
      <c r="AE38" s="512">
        <f t="shared" si="10"/>
        <v>5489.5272244473863</v>
      </c>
      <c r="AF38" s="512">
        <f t="shared" si="10"/>
        <v>5594.8054319303446</v>
      </c>
      <c r="AG38" s="512">
        <f t="shared" si="10"/>
        <v>5555.542828121942</v>
      </c>
      <c r="AH38" s="512">
        <f t="shared" si="10"/>
        <v>5312.6483696010273</v>
      </c>
      <c r="AI38" s="512">
        <f t="shared" si="10"/>
        <v>5242.936245889171</v>
      </c>
      <c r="AJ38" s="512">
        <f t="shared" si="10"/>
        <v>5369.8050841041595</v>
      </c>
      <c r="AK38" s="512">
        <f t="shared" si="10"/>
        <v>5374.3204679899782</v>
      </c>
      <c r="AL38" s="512">
        <f t="shared" si="10"/>
        <v>5328.3240712287225</v>
      </c>
      <c r="AM38" s="512">
        <f t="shared" si="10"/>
        <v>5571.7517698641032</v>
      </c>
      <c r="AN38" s="512">
        <f t="shared" si="10"/>
        <v>5519.1645152545298</v>
      </c>
      <c r="AO38" s="512">
        <f t="shared" si="10"/>
        <v>5399.6424894382253</v>
      </c>
      <c r="AP38" s="512">
        <f t="shared" si="10"/>
        <v>5494.0326806038083</v>
      </c>
      <c r="AQ38" s="512">
        <f t="shared" si="10"/>
        <v>5252.1380800659454</v>
      </c>
      <c r="AR38" s="512">
        <f t="shared" ref="AR38:AW38" si="11">SUM(AR39:AR46)</f>
        <v>5415.1190428449154</v>
      </c>
      <c r="AS38" s="512">
        <f t="shared" si="11"/>
        <v>5207.5789652587109</v>
      </c>
      <c r="AT38" s="512">
        <f t="shared" si="11"/>
        <v>4994.7873535737808</v>
      </c>
      <c r="AU38" s="512">
        <f t="shared" si="11"/>
        <v>4940.2542763973324</v>
      </c>
      <c r="AV38" s="512">
        <f t="shared" si="11"/>
        <v>5257.4344441978719</v>
      </c>
      <c r="AW38" s="512">
        <f t="shared" si="11"/>
        <v>5476.0333928809741</v>
      </c>
      <c r="AX38" s="512">
        <f>SUM(AX39:AX46)</f>
        <v>5346.9993273588707</v>
      </c>
      <c r="AY38" s="512">
        <f>SUM(AY39:AY46)</f>
        <v>5093.2485175473112</v>
      </c>
    </row>
    <row r="39" spans="25:51" s="509" customFormat="1" ht="15" customHeight="1">
      <c r="Y39" s="513"/>
      <c r="Z39" s="523" t="s">
        <v>69</v>
      </c>
      <c r="AA39" s="527">
        <v>633.74736606335375</v>
      </c>
      <c r="AB39" s="527">
        <v>622.28987995120224</v>
      </c>
      <c r="AC39" s="527">
        <v>654.96992231181741</v>
      </c>
      <c r="AD39" s="527">
        <v>704.16952507171209</v>
      </c>
      <c r="AE39" s="527">
        <v>705.97253317860486</v>
      </c>
      <c r="AF39" s="527">
        <v>766.88209274430722</v>
      </c>
      <c r="AG39" s="527">
        <v>705.63934411416176</v>
      </c>
      <c r="AH39" s="527">
        <v>640.72140424788415</v>
      </c>
      <c r="AI39" s="527">
        <v>672.89150630230517</v>
      </c>
      <c r="AJ39" s="527">
        <v>719.15084604115668</v>
      </c>
      <c r="AK39" s="527">
        <v>738.538662961049</v>
      </c>
      <c r="AL39" s="527">
        <v>661.52953424248346</v>
      </c>
      <c r="AM39" s="527">
        <v>742.28219818297555</v>
      </c>
      <c r="AN39" s="527">
        <v>652.03411739488604</v>
      </c>
      <c r="AO39" s="527">
        <v>690.69236175786727</v>
      </c>
      <c r="AP39" s="527">
        <v>774.832053930087</v>
      </c>
      <c r="AQ39" s="527">
        <v>633.2022113949381</v>
      </c>
      <c r="AR39" s="527">
        <v>685.41451924924911</v>
      </c>
      <c r="AS39" s="527">
        <v>631.73344684023834</v>
      </c>
      <c r="AT39" s="527">
        <v>609.30295501819705</v>
      </c>
      <c r="AU39" s="527">
        <v>696.77882659906163</v>
      </c>
      <c r="AV39" s="527">
        <v>705.87246754592798</v>
      </c>
      <c r="AW39" s="527">
        <v>702.87546525953746</v>
      </c>
      <c r="AX39" s="527">
        <v>665.88019045406736</v>
      </c>
      <c r="AY39" s="527">
        <v>627.28251992116509</v>
      </c>
    </row>
    <row r="40" spans="25:51" s="509" customFormat="1" ht="15" customHeight="1">
      <c r="Y40" s="513"/>
      <c r="Z40" s="525" t="s">
        <v>70</v>
      </c>
      <c r="AA40" s="527">
        <v>105.30573127395772</v>
      </c>
      <c r="AB40" s="527">
        <v>79.730884853053553</v>
      </c>
      <c r="AC40" s="527">
        <v>89.282806649386501</v>
      </c>
      <c r="AD40" s="527">
        <v>51.308336275567981</v>
      </c>
      <c r="AE40" s="527">
        <v>151.09086834486274</v>
      </c>
      <c r="AF40" s="527">
        <v>114.71605089321446</v>
      </c>
      <c r="AG40" s="527">
        <v>89.963711142517965</v>
      </c>
      <c r="AH40" s="527">
        <v>92.571861678309745</v>
      </c>
      <c r="AI40" s="527">
        <v>103.21588091824485</v>
      </c>
      <c r="AJ40" s="527">
        <v>115.26917765577836</v>
      </c>
      <c r="AK40" s="527">
        <v>119.70679055469967</v>
      </c>
      <c r="AL40" s="527">
        <v>105.04953905653444</v>
      </c>
      <c r="AM40" s="527">
        <v>114.81930425113785</v>
      </c>
      <c r="AN40" s="527">
        <v>89.912294372907965</v>
      </c>
      <c r="AO40" s="527">
        <v>129.41748541768999</v>
      </c>
      <c r="AP40" s="527">
        <v>121.29803869533751</v>
      </c>
      <c r="AQ40" s="527">
        <v>101.49822096487283</v>
      </c>
      <c r="AR40" s="527">
        <v>129.42924403726283</v>
      </c>
      <c r="AS40" s="527">
        <v>99.310843346837743</v>
      </c>
      <c r="AT40" s="527">
        <v>73.651420427535598</v>
      </c>
      <c r="AU40" s="527">
        <v>125.33882716896323</v>
      </c>
      <c r="AV40" s="527">
        <v>115.68297593595159</v>
      </c>
      <c r="AW40" s="527">
        <v>122.19528034931037</v>
      </c>
      <c r="AX40" s="527">
        <v>132.2006047185435</v>
      </c>
      <c r="AY40" s="527">
        <v>98.16891131922749</v>
      </c>
    </row>
    <row r="41" spans="25:51" s="509" customFormat="1" ht="15" customHeight="1">
      <c r="Y41" s="513"/>
      <c r="Z41" s="526" t="s">
        <v>71</v>
      </c>
      <c r="AA41" s="527">
        <v>811.20164104311493</v>
      </c>
      <c r="AB41" s="527">
        <v>814.25317487623488</v>
      </c>
      <c r="AC41" s="527">
        <v>860.28768904928393</v>
      </c>
      <c r="AD41" s="527">
        <v>916.50858039242769</v>
      </c>
      <c r="AE41" s="527">
        <v>813.17065447759614</v>
      </c>
      <c r="AF41" s="527">
        <v>846.40714557646686</v>
      </c>
      <c r="AG41" s="527">
        <v>862.83238434460782</v>
      </c>
      <c r="AH41" s="527">
        <v>865.74807317221564</v>
      </c>
      <c r="AI41" s="527">
        <v>775.26054432056662</v>
      </c>
      <c r="AJ41" s="527">
        <v>768.48922028641675</v>
      </c>
      <c r="AK41" s="527">
        <v>796.66691204601614</v>
      </c>
      <c r="AL41" s="527">
        <v>789.81326900669535</v>
      </c>
      <c r="AM41" s="527">
        <v>778.00751081858471</v>
      </c>
      <c r="AN41" s="527">
        <v>803.92916623495159</v>
      </c>
      <c r="AO41" s="527">
        <v>754.80210572215128</v>
      </c>
      <c r="AP41" s="527">
        <v>780.48431241192975</v>
      </c>
      <c r="AQ41" s="527">
        <v>769.0370155936829</v>
      </c>
      <c r="AR41" s="527">
        <v>763.89651126199851</v>
      </c>
      <c r="AS41" s="527">
        <v>709.94891789066435</v>
      </c>
      <c r="AT41" s="527">
        <v>678.60091513835744</v>
      </c>
      <c r="AU41" s="527">
        <v>699.6137557790247</v>
      </c>
      <c r="AV41" s="527">
        <v>714.08154111309705</v>
      </c>
      <c r="AW41" s="527">
        <v>726.51583075693873</v>
      </c>
      <c r="AX41" s="527">
        <v>689.40275603933276</v>
      </c>
      <c r="AY41" s="527">
        <v>655.81575070701251</v>
      </c>
    </row>
    <row r="42" spans="25:51" s="509" customFormat="1" ht="15" customHeight="1">
      <c r="Y42" s="513"/>
      <c r="Z42" s="525" t="s">
        <v>72</v>
      </c>
      <c r="AA42" s="527">
        <v>237.45516256099111</v>
      </c>
      <c r="AB42" s="527">
        <v>232.42599630143386</v>
      </c>
      <c r="AC42" s="527">
        <v>231.85177011219329</v>
      </c>
      <c r="AD42" s="527">
        <v>232.48425706108421</v>
      </c>
      <c r="AE42" s="527">
        <v>242.87654984652127</v>
      </c>
      <c r="AF42" s="527">
        <v>235.52617178827441</v>
      </c>
      <c r="AG42" s="527">
        <v>224.12075425353203</v>
      </c>
      <c r="AH42" s="527">
        <v>224.08315436090692</v>
      </c>
      <c r="AI42" s="527">
        <v>247.65756476928561</v>
      </c>
      <c r="AJ42" s="527">
        <v>255.44722949490549</v>
      </c>
      <c r="AK42" s="527">
        <v>249.31687264390712</v>
      </c>
      <c r="AL42" s="527">
        <v>231.50595932820636</v>
      </c>
      <c r="AM42" s="527">
        <v>231.82282214791434</v>
      </c>
      <c r="AN42" s="527">
        <v>245.07444270351613</v>
      </c>
      <c r="AO42" s="527">
        <v>234.91483186525872</v>
      </c>
      <c r="AP42" s="527">
        <v>227.69508027389895</v>
      </c>
      <c r="AQ42" s="527">
        <v>225.68567064710444</v>
      </c>
      <c r="AR42" s="527">
        <v>233.18697792687502</v>
      </c>
      <c r="AS42" s="527">
        <v>231.83262608466134</v>
      </c>
      <c r="AT42" s="527">
        <v>220.40660141970235</v>
      </c>
      <c r="AU42" s="527">
        <v>224.93073793711409</v>
      </c>
      <c r="AV42" s="527">
        <v>239.22425022570889</v>
      </c>
      <c r="AW42" s="527">
        <v>252.78364290997325</v>
      </c>
      <c r="AX42" s="527">
        <v>253.41843951433918</v>
      </c>
      <c r="AY42" s="527">
        <v>252.15445080830631</v>
      </c>
    </row>
    <row r="43" spans="25:51" s="509" customFormat="1" ht="15" customHeight="1">
      <c r="Y43" s="513"/>
      <c r="Z43" s="526" t="s">
        <v>226</v>
      </c>
      <c r="AA43" s="527">
        <v>1385.8607712227786</v>
      </c>
      <c r="AB43" s="527">
        <v>1421.7353009336489</v>
      </c>
      <c r="AC43" s="527">
        <v>1456.2278572523596</v>
      </c>
      <c r="AD43" s="527">
        <v>1367.8491696190629</v>
      </c>
      <c r="AE43" s="527">
        <v>1484.4953706187669</v>
      </c>
      <c r="AF43" s="527">
        <v>1469.0058314758808</v>
      </c>
      <c r="AG43" s="527">
        <v>1494.489733599481</v>
      </c>
      <c r="AH43" s="527">
        <v>1424.7815803770652</v>
      </c>
      <c r="AI43" s="527">
        <v>1404.0727901654504</v>
      </c>
      <c r="AJ43" s="527">
        <v>1479.5249983972965</v>
      </c>
      <c r="AK43" s="527">
        <v>1497.0198618678196</v>
      </c>
      <c r="AL43" s="527">
        <v>1493.9613918765901</v>
      </c>
      <c r="AM43" s="527">
        <v>1607.2989183425655</v>
      </c>
      <c r="AN43" s="527">
        <v>1682.525639904414</v>
      </c>
      <c r="AO43" s="527">
        <v>1603.3365504694139</v>
      </c>
      <c r="AP43" s="527">
        <v>1666.3715578071085</v>
      </c>
      <c r="AQ43" s="527">
        <v>1563.1582553661849</v>
      </c>
      <c r="AR43" s="527">
        <v>1740.8472122355095</v>
      </c>
      <c r="AS43" s="527">
        <v>1647.3645912579611</v>
      </c>
      <c r="AT43" s="527">
        <v>1507.3144146118059</v>
      </c>
      <c r="AU43" s="527">
        <v>1515.075417603211</v>
      </c>
      <c r="AV43" s="527">
        <v>1791.2373123233415</v>
      </c>
      <c r="AW43" s="527">
        <v>1964.4346021870085</v>
      </c>
      <c r="AX43" s="527">
        <v>1945.0680900517541</v>
      </c>
      <c r="AY43" s="527">
        <v>1857.0285724553867</v>
      </c>
    </row>
    <row r="44" spans="25:51" s="509" customFormat="1" ht="15" customHeight="1">
      <c r="Y44" s="513"/>
      <c r="Z44" s="525" t="s">
        <v>73</v>
      </c>
      <c r="AA44" s="527">
        <v>1364.5057161672039</v>
      </c>
      <c r="AB44" s="527">
        <v>1406.541401874214</v>
      </c>
      <c r="AC44" s="527">
        <v>1488.6041977919263</v>
      </c>
      <c r="AD44" s="527">
        <v>1562.5721648588026</v>
      </c>
      <c r="AE44" s="527">
        <v>1724.324866553425</v>
      </c>
      <c r="AF44" s="527">
        <v>1791.5806476723606</v>
      </c>
      <c r="AG44" s="527">
        <v>1809.5627288019148</v>
      </c>
      <c r="AH44" s="527">
        <v>1707.7915610091352</v>
      </c>
      <c r="AI44" s="527">
        <v>1694.5903813830116</v>
      </c>
      <c r="AJ44" s="527">
        <v>1687.7279058796228</v>
      </c>
      <c r="AK44" s="527">
        <v>1628.0690056019655</v>
      </c>
      <c r="AL44" s="527">
        <v>1703.7288221245722</v>
      </c>
      <c r="AM44" s="527">
        <v>1753.1029807864534</v>
      </c>
      <c r="AN44" s="527">
        <v>1705.0565718956784</v>
      </c>
      <c r="AO44" s="527">
        <v>1673.892282859282</v>
      </c>
      <c r="AP44" s="527">
        <v>1594.7001764327124</v>
      </c>
      <c r="AQ44" s="527">
        <v>1650.3142201031096</v>
      </c>
      <c r="AR44" s="527">
        <v>1548.8678682267134</v>
      </c>
      <c r="AS44" s="527">
        <v>1535.2681117344912</v>
      </c>
      <c r="AT44" s="527">
        <v>1573.4886138778272</v>
      </c>
      <c r="AU44" s="527">
        <v>1356.6105798879512</v>
      </c>
      <c r="AV44" s="527">
        <v>1354.9843712976844</v>
      </c>
      <c r="AW44" s="527">
        <v>1339.908274405826</v>
      </c>
      <c r="AX44" s="527">
        <v>1273.3537047376014</v>
      </c>
      <c r="AY44" s="527">
        <v>1155.5461288714516</v>
      </c>
    </row>
    <row r="45" spans="25:51" s="509" customFormat="1" ht="15" customHeight="1">
      <c r="Y45" s="513"/>
      <c r="Z45" s="526" t="s">
        <v>67</v>
      </c>
      <c r="AA45" s="527">
        <v>286.68479604171432</v>
      </c>
      <c r="AB45" s="527">
        <v>277.83713376894843</v>
      </c>
      <c r="AC45" s="527">
        <v>273.8297265363484</v>
      </c>
      <c r="AD45" s="527">
        <v>267.45922189574918</v>
      </c>
      <c r="AE45" s="527">
        <v>267.45401635392284</v>
      </c>
      <c r="AF45" s="527">
        <v>267.22982736056701</v>
      </c>
      <c r="AG45" s="527">
        <v>273.90352382432502</v>
      </c>
      <c r="AH45" s="527">
        <v>273.84293081018171</v>
      </c>
      <c r="AI45" s="527">
        <v>269.09645056355271</v>
      </c>
      <c r="AJ45" s="527">
        <v>271.41430991038379</v>
      </c>
      <c r="AK45" s="527">
        <v>278.42945071701251</v>
      </c>
      <c r="AL45" s="527">
        <v>279.53525443787572</v>
      </c>
      <c r="AM45" s="527">
        <v>279.78727989204594</v>
      </c>
      <c r="AN45" s="527">
        <v>276.05863518637369</v>
      </c>
      <c r="AO45" s="527">
        <v>252.98635331627131</v>
      </c>
      <c r="AP45" s="527">
        <v>271.54962025562389</v>
      </c>
      <c r="AQ45" s="527">
        <v>250.26494583306075</v>
      </c>
      <c r="AR45" s="527">
        <v>239.33115106912365</v>
      </c>
      <c r="AS45" s="527">
        <v>258.30124650281959</v>
      </c>
      <c r="AT45" s="527">
        <v>238.41968361503973</v>
      </c>
      <c r="AU45" s="527">
        <v>218.69688099433631</v>
      </c>
      <c r="AV45" s="527">
        <v>217.95998726365528</v>
      </c>
      <c r="AW45" s="527">
        <v>254.09327692213753</v>
      </c>
      <c r="AX45" s="527">
        <v>282.58990258512847</v>
      </c>
      <c r="AY45" s="527">
        <v>331.66460747717741</v>
      </c>
    </row>
    <row r="46" spans="25:51" s="509" customFormat="1" ht="15" customHeight="1">
      <c r="Y46" s="519"/>
      <c r="Z46" s="525" t="s">
        <v>68</v>
      </c>
      <c r="AA46" s="527">
        <v>49.582972154616229</v>
      </c>
      <c r="AB46" s="527">
        <v>62.362433857458171</v>
      </c>
      <c r="AC46" s="527">
        <v>75.418650217379806</v>
      </c>
      <c r="AD46" s="527">
        <v>80.139957943524621</v>
      </c>
      <c r="AE46" s="527">
        <v>100.14236507368648</v>
      </c>
      <c r="AF46" s="527">
        <v>103.45766441927286</v>
      </c>
      <c r="AG46" s="527">
        <v>95.030648041402074</v>
      </c>
      <c r="AH46" s="527">
        <v>83.10780394532955</v>
      </c>
      <c r="AI46" s="527">
        <v>76.151127466753863</v>
      </c>
      <c r="AJ46" s="527">
        <v>72.781396438598492</v>
      </c>
      <c r="AK46" s="527">
        <v>66.572911597507854</v>
      </c>
      <c r="AL46" s="527">
        <v>63.200301155765487</v>
      </c>
      <c r="AM46" s="527">
        <v>64.630755442425752</v>
      </c>
      <c r="AN46" s="527">
        <v>64.57364756180155</v>
      </c>
      <c r="AO46" s="527">
        <v>59.600518030291219</v>
      </c>
      <c r="AP46" s="527">
        <v>57.101840797110889</v>
      </c>
      <c r="AQ46" s="527">
        <v>58.977540162991801</v>
      </c>
      <c r="AR46" s="527">
        <v>74.145558838183078</v>
      </c>
      <c r="AS46" s="527">
        <v>93.819181601037769</v>
      </c>
      <c r="AT46" s="527">
        <v>93.602749465315114</v>
      </c>
      <c r="AU46" s="527">
        <v>103.20925042767082</v>
      </c>
      <c r="AV46" s="527">
        <v>118.39153849250451</v>
      </c>
      <c r="AW46" s="527">
        <v>113.22702009024302</v>
      </c>
      <c r="AX46" s="527">
        <v>105.08563925810387</v>
      </c>
      <c r="AY46" s="527">
        <v>115.58757598758432</v>
      </c>
    </row>
    <row r="48" spans="25:51">
      <c r="Y48" s="187" t="s">
        <v>229</v>
      </c>
    </row>
    <row r="49" spans="25:51">
      <c r="Y49" s="228" t="s">
        <v>57</v>
      </c>
      <c r="Z49" s="229"/>
      <c r="AA49" s="230">
        <v>1990</v>
      </c>
      <c r="AB49" s="230">
        <v>1991</v>
      </c>
      <c r="AC49" s="230">
        <v>1992</v>
      </c>
      <c r="AD49" s="230">
        <v>1993</v>
      </c>
      <c r="AE49" s="230">
        <v>1994</v>
      </c>
      <c r="AF49" s="230">
        <v>1995</v>
      </c>
      <c r="AG49" s="230">
        <v>1996</v>
      </c>
      <c r="AH49" s="230">
        <v>1997</v>
      </c>
      <c r="AI49" s="230">
        <v>1998</v>
      </c>
      <c r="AJ49" s="230">
        <v>1999</v>
      </c>
      <c r="AK49" s="230">
        <v>2000</v>
      </c>
      <c r="AL49" s="230">
        <v>2001</v>
      </c>
      <c r="AM49" s="230">
        <v>2002</v>
      </c>
      <c r="AN49" s="230">
        <v>2003</v>
      </c>
      <c r="AO49" s="230">
        <v>2004</v>
      </c>
      <c r="AP49" s="230">
        <v>2005</v>
      </c>
      <c r="AQ49" s="230">
        <v>2006</v>
      </c>
      <c r="AR49" s="230">
        <v>2007</v>
      </c>
      <c r="AS49" s="230">
        <v>2008</v>
      </c>
      <c r="AT49" s="230">
        <v>2009</v>
      </c>
      <c r="AU49" s="230">
        <f>AT49+1</f>
        <v>2010</v>
      </c>
      <c r="AV49" s="230">
        <f>AU49+1</f>
        <v>2011</v>
      </c>
      <c r="AW49" s="230">
        <f>AV49+1</f>
        <v>2012</v>
      </c>
      <c r="AX49" s="230">
        <f>AW49+1</f>
        <v>2013</v>
      </c>
      <c r="AY49" s="230">
        <f>AX49+1</f>
        <v>2014</v>
      </c>
    </row>
    <row r="50" spans="25:51" s="509" customFormat="1" ht="15" customHeight="1">
      <c r="Y50" s="510" t="s">
        <v>59</v>
      </c>
      <c r="Z50" s="521"/>
      <c r="AA50" s="528">
        <f t="shared" ref="AA50:AQ50" si="12">SUM(AA51:AA58)</f>
        <v>1</v>
      </c>
      <c r="AB50" s="528">
        <f t="shared" si="12"/>
        <v>1</v>
      </c>
      <c r="AC50" s="528">
        <f t="shared" si="12"/>
        <v>1</v>
      </c>
      <c r="AD50" s="528">
        <f t="shared" si="12"/>
        <v>1.0000000000000002</v>
      </c>
      <c r="AE50" s="528">
        <f t="shared" si="12"/>
        <v>1</v>
      </c>
      <c r="AF50" s="528">
        <f t="shared" si="12"/>
        <v>1.0000000000000002</v>
      </c>
      <c r="AG50" s="528">
        <f t="shared" si="12"/>
        <v>1</v>
      </c>
      <c r="AH50" s="528">
        <f t="shared" si="12"/>
        <v>1</v>
      </c>
      <c r="AI50" s="528">
        <f t="shared" si="12"/>
        <v>1</v>
      </c>
      <c r="AJ50" s="528">
        <f t="shared" si="12"/>
        <v>0.99999999999999989</v>
      </c>
      <c r="AK50" s="528">
        <f t="shared" si="12"/>
        <v>0.99999999999999989</v>
      </c>
      <c r="AL50" s="528">
        <f t="shared" si="12"/>
        <v>0.99999999999999989</v>
      </c>
      <c r="AM50" s="528">
        <f t="shared" si="12"/>
        <v>0.99999999999999989</v>
      </c>
      <c r="AN50" s="528">
        <f t="shared" si="12"/>
        <v>1</v>
      </c>
      <c r="AO50" s="528">
        <f t="shared" si="12"/>
        <v>1.0000000000000004</v>
      </c>
      <c r="AP50" s="528">
        <f t="shared" si="12"/>
        <v>1.0000000000000002</v>
      </c>
      <c r="AQ50" s="528">
        <f t="shared" si="12"/>
        <v>1</v>
      </c>
      <c r="AR50" s="528">
        <f t="shared" ref="AR50:AW50" si="13">SUM(AR51:AR58)</f>
        <v>1.0000000000000002</v>
      </c>
      <c r="AS50" s="528">
        <f t="shared" si="13"/>
        <v>0.99999999999999978</v>
      </c>
      <c r="AT50" s="528">
        <f t="shared" si="13"/>
        <v>0.99999999999999978</v>
      </c>
      <c r="AU50" s="528">
        <f t="shared" si="13"/>
        <v>0.99999999999999989</v>
      </c>
      <c r="AV50" s="528">
        <f t="shared" si="13"/>
        <v>0.99999999999999989</v>
      </c>
      <c r="AW50" s="528">
        <f t="shared" si="13"/>
        <v>0.99999999999999978</v>
      </c>
      <c r="AX50" s="528">
        <f>SUM(AX51:AX58)</f>
        <v>1.0000000000000002</v>
      </c>
      <c r="AY50" s="528">
        <f>SUM(AY51:AY58)</f>
        <v>1.0000000000000002</v>
      </c>
    </row>
    <row r="51" spans="25:51" s="509" customFormat="1" ht="15" customHeight="1">
      <c r="Y51" s="513"/>
      <c r="Z51" s="523" t="s">
        <v>69</v>
      </c>
      <c r="AA51" s="524">
        <f t="shared" ref="AA51:AQ58" si="14">+AA39/AA$10</f>
        <v>0.1300169511450352</v>
      </c>
      <c r="AB51" s="524">
        <f t="shared" si="14"/>
        <v>0.12655431772796857</v>
      </c>
      <c r="AC51" s="524">
        <f t="shared" si="14"/>
        <v>0.12766268740401965</v>
      </c>
      <c r="AD51" s="524">
        <f t="shared" si="14"/>
        <v>0.1358747166400045</v>
      </c>
      <c r="AE51" s="524">
        <f t="shared" si="14"/>
        <v>0.12860352163563102</v>
      </c>
      <c r="AF51" s="524">
        <f t="shared" si="14"/>
        <v>0.13707037752691148</v>
      </c>
      <c r="AG51" s="524">
        <f t="shared" si="14"/>
        <v>0.12701537292489992</v>
      </c>
      <c r="AH51" s="524">
        <f t="shared" si="14"/>
        <v>0.12060301372740793</v>
      </c>
      <c r="AI51" s="524">
        <f t="shared" si="14"/>
        <v>0.12834249259275263</v>
      </c>
      <c r="AJ51" s="524">
        <f t="shared" si="14"/>
        <v>0.13392494416045123</v>
      </c>
      <c r="AK51" s="524">
        <f t="shared" si="14"/>
        <v>0.13741991519855645</v>
      </c>
      <c r="AL51" s="524">
        <f t="shared" si="14"/>
        <v>0.12415339709056647</v>
      </c>
      <c r="AM51" s="524">
        <f t="shared" si="14"/>
        <v>0.13322240990665671</v>
      </c>
      <c r="AN51" s="524">
        <f t="shared" si="14"/>
        <v>0.11814000390688047</v>
      </c>
      <c r="AO51" s="524">
        <f t="shared" si="14"/>
        <v>0.12791446157942329</v>
      </c>
      <c r="AP51" s="524">
        <f t="shared" si="14"/>
        <v>0.14103156988227653</v>
      </c>
      <c r="AQ51" s="524">
        <f t="shared" si="14"/>
        <v>0.12056084621960048</v>
      </c>
      <c r="AR51" s="524">
        <f t="shared" ref="AR51:AW51" si="15">+AR39/AR$10</f>
        <v>0.12657422926923437</v>
      </c>
      <c r="AS51" s="524">
        <f t="shared" si="15"/>
        <v>0.12131039222923314</v>
      </c>
      <c r="AT51" s="524">
        <f t="shared" si="15"/>
        <v>0.12198776682299385</v>
      </c>
      <c r="AU51" s="524">
        <f t="shared" si="15"/>
        <v>0.14104108566395201</v>
      </c>
      <c r="AV51" s="524">
        <f t="shared" si="15"/>
        <v>0.13426177255047506</v>
      </c>
      <c r="AW51" s="524">
        <f t="shared" si="15"/>
        <v>0.1283548537474769</v>
      </c>
      <c r="AX51" s="524">
        <f t="shared" ref="AX51:AY58" si="16">+AX39/AX$10</f>
        <v>0.12453343449043904</v>
      </c>
      <c r="AY51" s="524">
        <f t="shared" si="16"/>
        <v>0.12315961370430778</v>
      </c>
    </row>
    <row r="52" spans="25:51" s="509" customFormat="1" ht="15" customHeight="1">
      <c r="Y52" s="513"/>
      <c r="Z52" s="525" t="s">
        <v>70</v>
      </c>
      <c r="AA52" s="524">
        <f t="shared" si="14"/>
        <v>2.1604082086188373E-2</v>
      </c>
      <c r="AB52" s="524">
        <f t="shared" si="14"/>
        <v>1.6214770735491733E-2</v>
      </c>
      <c r="AC52" s="524">
        <f t="shared" si="14"/>
        <v>1.7402452612790009E-2</v>
      </c>
      <c r="AD52" s="524">
        <f t="shared" si="14"/>
        <v>9.9003228689893835E-3</v>
      </c>
      <c r="AE52" s="524">
        <f t="shared" si="14"/>
        <v>2.7523475550314376E-2</v>
      </c>
      <c r="AF52" s="524">
        <f t="shared" si="14"/>
        <v>2.0504028654600534E-2</v>
      </c>
      <c r="AG52" s="524">
        <f t="shared" si="14"/>
        <v>1.6193505103970243E-2</v>
      </c>
      <c r="AH52" s="524">
        <f t="shared" si="14"/>
        <v>1.7424804963190467E-2</v>
      </c>
      <c r="AI52" s="524">
        <f t="shared" si="14"/>
        <v>1.9686655735929141E-2</v>
      </c>
      <c r="AJ52" s="524">
        <f t="shared" si="14"/>
        <v>2.1466175373292647E-2</v>
      </c>
      <c r="AK52" s="524">
        <f t="shared" si="14"/>
        <v>2.227384676215086E-2</v>
      </c>
      <c r="AL52" s="524">
        <f t="shared" si="14"/>
        <v>1.9715305910871481E-2</v>
      </c>
      <c r="AM52" s="524">
        <f t="shared" si="14"/>
        <v>2.0607397636082832E-2</v>
      </c>
      <c r="AN52" s="524">
        <f t="shared" si="14"/>
        <v>1.6290924853643623E-2</v>
      </c>
      <c r="AO52" s="524">
        <f t="shared" si="14"/>
        <v>2.3967787806476518E-2</v>
      </c>
      <c r="AP52" s="524">
        <f t="shared" si="14"/>
        <v>2.2078142913777962E-2</v>
      </c>
      <c r="AQ52" s="524">
        <f t="shared" si="14"/>
        <v>1.932512424798977E-2</v>
      </c>
      <c r="AR52" s="524">
        <f t="shared" ref="AR52:AS58" si="17">+AR40/AR$10</f>
        <v>2.3901458677677605E-2</v>
      </c>
      <c r="AS52" s="524">
        <f t="shared" si="17"/>
        <v>1.90704440603531E-2</v>
      </c>
      <c r="AT52" s="524">
        <f t="shared" ref="AT52:AU58" si="18">+AT40/AT$10</f>
        <v>1.4745656864618638E-2</v>
      </c>
      <c r="AU52" s="524">
        <f t="shared" si="18"/>
        <v>2.5370926303891837E-2</v>
      </c>
      <c r="AV52" s="524">
        <f t="shared" ref="AV52:AW58" si="19">+AV40/AV$10</f>
        <v>2.2003693467565692E-2</v>
      </c>
      <c r="AW52" s="524">
        <f t="shared" si="19"/>
        <v>2.2314560847669092E-2</v>
      </c>
      <c r="AX52" s="524">
        <f t="shared" si="16"/>
        <v>2.4724260585206301E-2</v>
      </c>
      <c r="AY52" s="524">
        <f t="shared" si="16"/>
        <v>1.9274321875521087E-2</v>
      </c>
    </row>
    <row r="53" spans="25:51" s="509" customFormat="1" ht="15" customHeight="1">
      <c r="Y53" s="513"/>
      <c r="Z53" s="526" t="s">
        <v>71</v>
      </c>
      <c r="AA53" s="524">
        <f t="shared" si="14"/>
        <v>0.16642272580543008</v>
      </c>
      <c r="AB53" s="524">
        <f t="shared" si="14"/>
        <v>0.16559365389707895</v>
      </c>
      <c r="AC53" s="524">
        <f t="shared" si="14"/>
        <v>0.16768195696219931</v>
      </c>
      <c r="AD53" s="524">
        <f t="shared" si="14"/>
        <v>0.17684710744372506</v>
      </c>
      <c r="AE53" s="524">
        <f t="shared" si="14"/>
        <v>0.1481312727362338</v>
      </c>
      <c r="AF53" s="524">
        <f t="shared" si="14"/>
        <v>0.15128446482623006</v>
      </c>
      <c r="AG53" s="524">
        <f t="shared" si="14"/>
        <v>0.15531018498804181</v>
      </c>
      <c r="AH53" s="524">
        <f t="shared" si="14"/>
        <v>0.16295979197983923</v>
      </c>
      <c r="AI53" s="524">
        <f t="shared" si="14"/>
        <v>0.14786762759673555</v>
      </c>
      <c r="AJ53" s="524">
        <f t="shared" si="14"/>
        <v>0.14311305685216008</v>
      </c>
      <c r="AK53" s="524">
        <f t="shared" si="14"/>
        <v>0.14823584056645833</v>
      </c>
      <c r="AL53" s="524">
        <f t="shared" si="14"/>
        <v>0.14822921024481955</v>
      </c>
      <c r="AM53" s="524">
        <f t="shared" si="14"/>
        <v>0.139634273555866</v>
      </c>
      <c r="AN53" s="524">
        <f t="shared" si="14"/>
        <v>0.1456613884244537</v>
      </c>
      <c r="AO53" s="524">
        <f t="shared" si="14"/>
        <v>0.13978742244482939</v>
      </c>
      <c r="AP53" s="524">
        <f t="shared" si="14"/>
        <v>0.14206036945636671</v>
      </c>
      <c r="AQ53" s="524">
        <f t="shared" si="14"/>
        <v>0.14642360956055195</v>
      </c>
      <c r="AR53" s="524">
        <f t="shared" si="17"/>
        <v>0.14106735331540818</v>
      </c>
      <c r="AS53" s="524">
        <f t="shared" si="17"/>
        <v>0.13632993808196514</v>
      </c>
      <c r="AT53" s="524">
        <f t="shared" si="18"/>
        <v>0.13586182295685059</v>
      </c>
      <c r="AU53" s="524">
        <f t="shared" si="18"/>
        <v>0.14161492843020543</v>
      </c>
      <c r="AV53" s="524">
        <f t="shared" si="19"/>
        <v>0.13582319450528968</v>
      </c>
      <c r="AW53" s="524">
        <f t="shared" si="19"/>
        <v>0.13267191388961092</v>
      </c>
      <c r="AX53" s="524">
        <f t="shared" si="16"/>
        <v>0.12893264312039115</v>
      </c>
      <c r="AY53" s="524">
        <f t="shared" si="16"/>
        <v>0.12876178110052738</v>
      </c>
    </row>
    <row r="54" spans="25:51" s="509" customFormat="1" ht="15" customHeight="1">
      <c r="Y54" s="513"/>
      <c r="Z54" s="525" t="s">
        <v>72</v>
      </c>
      <c r="AA54" s="524">
        <f t="shared" si="14"/>
        <v>4.8715305061705731E-2</v>
      </c>
      <c r="AB54" s="524">
        <f t="shared" si="14"/>
        <v>4.7268185345514364E-2</v>
      </c>
      <c r="AC54" s="524">
        <f t="shared" si="14"/>
        <v>4.5191113429190695E-2</v>
      </c>
      <c r="AD54" s="524">
        <f t="shared" si="14"/>
        <v>4.4859556437378927E-2</v>
      </c>
      <c r="AE54" s="524">
        <f t="shared" si="14"/>
        <v>4.4243618788313947E-2</v>
      </c>
      <c r="AF54" s="524">
        <f t="shared" si="14"/>
        <v>4.2097294473207834E-2</v>
      </c>
      <c r="AG54" s="524">
        <f t="shared" si="14"/>
        <v>4.0341828186264972E-2</v>
      </c>
      <c r="AH54" s="524">
        <f t="shared" si="14"/>
        <v>4.2179180471101876E-2</v>
      </c>
      <c r="AI54" s="524">
        <f t="shared" si="14"/>
        <v>4.7236425002014179E-2</v>
      </c>
      <c r="AJ54" s="524">
        <f t="shared" si="14"/>
        <v>4.757104317456274E-2</v>
      </c>
      <c r="AK54" s="524">
        <f t="shared" si="14"/>
        <v>4.6390399331201926E-2</v>
      </c>
      <c r="AL54" s="524">
        <f t="shared" si="14"/>
        <v>4.3448175492602978E-2</v>
      </c>
      <c r="AM54" s="524">
        <f t="shared" si="14"/>
        <v>4.1606810878003019E-2</v>
      </c>
      <c r="AN54" s="524">
        <f t="shared" si="14"/>
        <v>4.4404264816921113E-2</v>
      </c>
      <c r="AO54" s="524">
        <f t="shared" si="14"/>
        <v>4.3505626960443286E-2</v>
      </c>
      <c r="AP54" s="524">
        <f t="shared" si="14"/>
        <v>4.1444070960436057E-2</v>
      </c>
      <c r="AQ54" s="524">
        <f t="shared" si="14"/>
        <v>4.2970247013054685E-2</v>
      </c>
      <c r="AR54" s="524">
        <f t="shared" si="17"/>
        <v>4.3062207142978468E-2</v>
      </c>
      <c r="AS54" s="524">
        <f t="shared" si="17"/>
        <v>4.4518312181396548E-2</v>
      </c>
      <c r="AT54" s="524">
        <f t="shared" si="18"/>
        <v>4.4127324311814979E-2</v>
      </c>
      <c r="AU54" s="524">
        <f t="shared" si="18"/>
        <v>4.5530194470302487E-2</v>
      </c>
      <c r="AV54" s="524">
        <f t="shared" si="19"/>
        <v>4.5502089044537272E-2</v>
      </c>
      <c r="AW54" s="524">
        <f t="shared" si="19"/>
        <v>4.6161815455435379E-2</v>
      </c>
      <c r="AX54" s="524">
        <f t="shared" si="16"/>
        <v>4.7394514941806486E-2</v>
      </c>
      <c r="AY54" s="524">
        <f t="shared" si="16"/>
        <v>4.9507588318060909E-2</v>
      </c>
    </row>
    <row r="55" spans="25:51" s="509" customFormat="1" ht="15" customHeight="1">
      <c r="Y55" s="513"/>
      <c r="Z55" s="526" t="s">
        <v>227</v>
      </c>
      <c r="AA55" s="524">
        <f t="shared" si="14"/>
        <v>0.28431738234298276</v>
      </c>
      <c r="AB55" s="524">
        <f t="shared" si="14"/>
        <v>0.28913653716100163</v>
      </c>
      <c r="AC55" s="524">
        <f t="shared" si="14"/>
        <v>0.28383892969199187</v>
      </c>
      <c r="AD55" s="524">
        <f t="shared" si="14"/>
        <v>0.2639366114421498</v>
      </c>
      <c r="AE55" s="524">
        <f t="shared" si="14"/>
        <v>0.27042317305716734</v>
      </c>
      <c r="AF55" s="524">
        <f t="shared" si="14"/>
        <v>0.26256602653097771</v>
      </c>
      <c r="AG55" s="524">
        <f t="shared" si="14"/>
        <v>0.26900876833032983</v>
      </c>
      <c r="AH55" s="524">
        <f t="shared" si="14"/>
        <v>0.26818668981174526</v>
      </c>
      <c r="AI55" s="524">
        <f t="shared" si="14"/>
        <v>0.2678027586672147</v>
      </c>
      <c r="AJ55" s="524">
        <f t="shared" si="14"/>
        <v>0.27552676032450896</v>
      </c>
      <c r="AK55" s="524">
        <f t="shared" si="14"/>
        <v>0.27855053876750158</v>
      </c>
      <c r="AL55" s="524">
        <f t="shared" si="14"/>
        <v>0.28038110518530818</v>
      </c>
      <c r="AM55" s="524">
        <f t="shared" si="14"/>
        <v>0.28847281514513129</v>
      </c>
      <c r="AN55" s="524">
        <f t="shared" si="14"/>
        <v>0.30485151063246035</v>
      </c>
      <c r="AO55" s="524">
        <f t="shared" si="14"/>
        <v>0.29693383471323564</v>
      </c>
      <c r="AP55" s="524">
        <f t="shared" si="14"/>
        <v>0.30330572362448527</v>
      </c>
      <c r="AQ55" s="524">
        <f t="shared" si="14"/>
        <v>0.2976232215407707</v>
      </c>
      <c r="AR55" s="524">
        <f t="shared" si="17"/>
        <v>0.32147902907798848</v>
      </c>
      <c r="AS55" s="524">
        <f t="shared" si="17"/>
        <v>0.31633981976039421</v>
      </c>
      <c r="AT55" s="524">
        <f t="shared" si="18"/>
        <v>0.30177749479831589</v>
      </c>
      <c r="AU55" s="524">
        <f t="shared" si="18"/>
        <v>0.30667964295717903</v>
      </c>
      <c r="AV55" s="524">
        <f t="shared" si="19"/>
        <v>0.34070559154573177</v>
      </c>
      <c r="AW55" s="524">
        <f t="shared" si="19"/>
        <v>0.35873313057967071</v>
      </c>
      <c r="AX55" s="524">
        <f t="shared" si="16"/>
        <v>0.36376815686126396</v>
      </c>
      <c r="AY55" s="524">
        <f t="shared" si="16"/>
        <v>0.36460592214527393</v>
      </c>
    </row>
    <row r="56" spans="25:51" s="509" customFormat="1" ht="15" customHeight="1">
      <c r="Y56" s="513"/>
      <c r="Z56" s="525" t="s">
        <v>73</v>
      </c>
      <c r="AA56" s="524">
        <f t="shared" si="14"/>
        <v>0.2799362688290804</v>
      </c>
      <c r="AB56" s="524">
        <f t="shared" si="14"/>
        <v>0.28604657283562135</v>
      </c>
      <c r="AC56" s="524">
        <f t="shared" si="14"/>
        <v>0.29014952579845099</v>
      </c>
      <c r="AD56" s="524">
        <f t="shared" si="14"/>
        <v>0.30150985319639662</v>
      </c>
      <c r="AE56" s="524">
        <f t="shared" si="14"/>
        <v>0.3141117251180055</v>
      </c>
      <c r="AF56" s="524">
        <f t="shared" si="14"/>
        <v>0.32022215418744632</v>
      </c>
      <c r="AG56" s="524">
        <f t="shared" si="14"/>
        <v>0.32572203739335392</v>
      </c>
      <c r="AH56" s="524">
        <f t="shared" si="14"/>
        <v>0.32145766898127831</v>
      </c>
      <c r="AI56" s="524">
        <f t="shared" si="14"/>
        <v>0.32321399725424643</v>
      </c>
      <c r="AJ56" s="524">
        <f t="shared" si="14"/>
        <v>0.31429965882293942</v>
      </c>
      <c r="AK56" s="524">
        <f t="shared" si="14"/>
        <v>0.30293485758784144</v>
      </c>
      <c r="AL56" s="524">
        <f t="shared" si="14"/>
        <v>0.31974947457197145</v>
      </c>
      <c r="AM56" s="524">
        <f t="shared" si="14"/>
        <v>0.31464125704028129</v>
      </c>
      <c r="AN56" s="524">
        <f t="shared" si="14"/>
        <v>0.30893381909219025</v>
      </c>
      <c r="AO56" s="524">
        <f t="shared" si="14"/>
        <v>0.31000057617396681</v>
      </c>
      <c r="AP56" s="524">
        <f t="shared" si="14"/>
        <v>0.29026040963728866</v>
      </c>
      <c r="AQ56" s="524">
        <f t="shared" si="14"/>
        <v>0.31421759956516382</v>
      </c>
      <c r="AR56" s="524">
        <f t="shared" si="17"/>
        <v>0.28602655933727955</v>
      </c>
      <c r="AS56" s="524">
        <f t="shared" si="17"/>
        <v>0.29481417794654974</v>
      </c>
      <c r="AT56" s="524">
        <f t="shared" si="18"/>
        <v>0.31502614675917934</v>
      </c>
      <c r="AU56" s="524">
        <f t="shared" si="18"/>
        <v>0.27460339164510689</v>
      </c>
      <c r="AV56" s="524">
        <f t="shared" si="19"/>
        <v>0.2577272975401626</v>
      </c>
      <c r="AW56" s="524">
        <f t="shared" si="19"/>
        <v>0.24468592104419065</v>
      </c>
      <c r="AX56" s="524">
        <f t="shared" si="16"/>
        <v>0.23814360668090259</v>
      </c>
      <c r="AY56" s="524">
        <f t="shared" si="16"/>
        <v>0.22687801800567015</v>
      </c>
    </row>
    <row r="57" spans="25:51" s="509" customFormat="1" ht="15" customHeight="1">
      <c r="Y57" s="513"/>
      <c r="Z57" s="526" t="s">
        <v>67</v>
      </c>
      <c r="AA57" s="524">
        <f t="shared" si="14"/>
        <v>5.8815050155575394E-2</v>
      </c>
      <c r="AB57" s="524">
        <f t="shared" si="14"/>
        <v>5.6503391805730233E-2</v>
      </c>
      <c r="AC57" s="524">
        <f t="shared" si="14"/>
        <v>5.3373197134532445E-2</v>
      </c>
      <c r="AD57" s="524">
        <f t="shared" si="14"/>
        <v>5.1608234514465924E-2</v>
      </c>
      <c r="AE57" s="524">
        <f t="shared" si="14"/>
        <v>4.8720774197608001E-2</v>
      </c>
      <c r="AF57" s="524">
        <f t="shared" si="14"/>
        <v>4.7763917907752203E-2</v>
      </c>
      <c r="AG57" s="524">
        <f t="shared" si="14"/>
        <v>4.9302747237918138E-2</v>
      </c>
      <c r="AH57" s="524">
        <f t="shared" si="14"/>
        <v>5.1545465040959769E-2</v>
      </c>
      <c r="AI57" s="524">
        <f t="shared" si="14"/>
        <v>5.1325524084818532E-2</v>
      </c>
      <c r="AJ57" s="524">
        <f t="shared" si="14"/>
        <v>5.05445366562432E-2</v>
      </c>
      <c r="AK57" s="524">
        <f t="shared" si="14"/>
        <v>5.1807377765313363E-2</v>
      </c>
      <c r="AL57" s="524">
        <f t="shared" si="14"/>
        <v>5.2462134566341093E-2</v>
      </c>
      <c r="AM57" s="524">
        <f t="shared" si="14"/>
        <v>5.0215316734914424E-2</v>
      </c>
      <c r="AN57" s="524">
        <f t="shared" si="14"/>
        <v>5.0018192866577854E-2</v>
      </c>
      <c r="AO57" s="524">
        <f t="shared" si="14"/>
        <v>4.6852426584003688E-2</v>
      </c>
      <c r="AP57" s="524">
        <f t="shared" si="14"/>
        <v>4.9426284123555646E-2</v>
      </c>
      <c r="AQ57" s="524">
        <f t="shared" si="14"/>
        <v>4.7650107826167139E-2</v>
      </c>
      <c r="AR57" s="524">
        <f t="shared" si="17"/>
        <v>4.4196840212655311E-2</v>
      </c>
      <c r="AS57" s="524">
        <f t="shared" si="17"/>
        <v>4.960102347482833E-2</v>
      </c>
      <c r="AT57" s="524">
        <f t="shared" si="18"/>
        <v>4.7733700503676077E-2</v>
      </c>
      <c r="AU57" s="524">
        <f t="shared" si="18"/>
        <v>4.4268345060534092E-2</v>
      </c>
      <c r="AV57" s="524">
        <f t="shared" si="19"/>
        <v>4.1457480749797437E-2</v>
      </c>
      <c r="AW57" s="524">
        <f t="shared" si="19"/>
        <v>4.6400972874355947E-2</v>
      </c>
      <c r="AX57" s="524">
        <f t="shared" si="16"/>
        <v>5.2850184801633907E-2</v>
      </c>
      <c r="AY57" s="524">
        <f t="shared" si="16"/>
        <v>6.5118481129385924E-2</v>
      </c>
    </row>
    <row r="58" spans="25:51" s="509" customFormat="1" ht="15" customHeight="1">
      <c r="Y58" s="519"/>
      <c r="Z58" s="525" t="s">
        <v>68</v>
      </c>
      <c r="AA58" s="524">
        <f t="shared" si="14"/>
        <v>1.0172234574002048E-2</v>
      </c>
      <c r="AB58" s="524">
        <f t="shared" si="14"/>
        <v>1.268257049159319E-2</v>
      </c>
      <c r="AC58" s="524">
        <f t="shared" si="14"/>
        <v>1.4700136966825017E-2</v>
      </c>
      <c r="AD58" s="524">
        <f t="shared" si="14"/>
        <v>1.5463597456889888E-2</v>
      </c>
      <c r="AE58" s="524">
        <f t="shared" si="14"/>
        <v>1.8242438916726115E-2</v>
      </c>
      <c r="AF58" s="524">
        <f t="shared" si="14"/>
        <v>1.849173589287402E-2</v>
      </c>
      <c r="AG58" s="524">
        <f t="shared" si="14"/>
        <v>1.7105555835221109E-2</v>
      </c>
      <c r="AH58" s="524">
        <f t="shared" si="14"/>
        <v>1.5643385024477128E-2</v>
      </c>
      <c r="AI58" s="524">
        <f t="shared" si="14"/>
        <v>1.4524519066288795E-2</v>
      </c>
      <c r="AJ58" s="524">
        <f t="shared" si="14"/>
        <v>1.3553824635841611E-2</v>
      </c>
      <c r="AK58" s="524">
        <f t="shared" si="14"/>
        <v>1.2387224020975892E-2</v>
      </c>
      <c r="AL58" s="524">
        <f t="shared" si="14"/>
        <v>1.1861196937518734E-2</v>
      </c>
      <c r="AM58" s="524">
        <f t="shared" si="14"/>
        <v>1.1599719103064442E-2</v>
      </c>
      <c r="AN58" s="524">
        <f t="shared" si="14"/>
        <v>1.1699895406872754E-2</v>
      </c>
      <c r="AO58" s="524">
        <f t="shared" si="14"/>
        <v>1.1037863737621641E-2</v>
      </c>
      <c r="AP58" s="524">
        <f t="shared" si="14"/>
        <v>1.0393429401813323E-2</v>
      </c>
      <c r="AQ58" s="524">
        <f t="shared" si="14"/>
        <v>1.1229244026701462E-2</v>
      </c>
      <c r="AR58" s="524">
        <f t="shared" si="17"/>
        <v>1.369232296677814E-2</v>
      </c>
      <c r="AS58" s="524">
        <f t="shared" si="17"/>
        <v>1.8015892265279713E-2</v>
      </c>
      <c r="AT58" s="524">
        <f t="shared" si="18"/>
        <v>1.8740086982550346E-2</v>
      </c>
      <c r="AU58" s="524">
        <f t="shared" si="18"/>
        <v>2.089148546882811E-2</v>
      </c>
      <c r="AV58" s="524">
        <f t="shared" si="19"/>
        <v>2.2518880596440329E-2</v>
      </c>
      <c r="AW58" s="524">
        <f t="shared" si="19"/>
        <v>2.0676831561590159E-2</v>
      </c>
      <c r="AX58" s="524">
        <f t="shared" si="16"/>
        <v>1.9653198518356747E-2</v>
      </c>
      <c r="AY58" s="524">
        <f t="shared" si="16"/>
        <v>2.2694273721252916E-2</v>
      </c>
    </row>
    <row r="60" spans="25:51">
      <c r="Z60" s="187" t="s">
        <v>103</v>
      </c>
    </row>
  </sheetData>
  <phoneticPr fontId="9"/>
  <pageMargins left="0.2" right="0.22" top="0.98425196850393704" bottom="0.98425196850393704" header="0.51181102362204722" footer="0.51181102362204722"/>
  <pageSetup paperSize="9" scale="33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60"/>
  <sheetViews>
    <sheetView zoomScale="80" zoomScaleNormal="80" workbookViewId="0">
      <pane xSplit="26" ySplit="4" topLeftCell="AO5" activePane="bottomRight" state="frozen"/>
      <selection activeCell="AQ33" sqref="AQ33"/>
      <selection pane="topRight" activeCell="AQ33" sqref="AQ33"/>
      <selection pane="bottomLeft" activeCell="AQ33" sqref="AQ33"/>
      <selection pane="bottomRight" activeCell="AV71" sqref="AV71"/>
    </sheetView>
  </sheetViews>
  <sheetFormatPr defaultRowHeight="14.25"/>
  <cols>
    <col min="1" max="1" width="1.625" style="187" customWidth="1"/>
    <col min="2" max="23" width="0" style="187" hidden="1" customWidth="1"/>
    <col min="24" max="24" width="1.625" style="187" customWidth="1"/>
    <col min="25" max="25" width="2" style="187" customWidth="1"/>
    <col min="26" max="26" width="24.375" style="187" customWidth="1"/>
    <col min="27" max="50" width="10.625" style="187" customWidth="1"/>
    <col min="51" max="51" width="10.625" style="699" customWidth="1"/>
    <col min="52" max="52" width="13.25" style="187" customWidth="1"/>
    <col min="53" max="16384" width="9" style="187"/>
  </cols>
  <sheetData>
    <row r="1" spans="1:62" ht="23.25">
      <c r="A1" s="507" t="s">
        <v>232</v>
      </c>
      <c r="AQ1" s="189"/>
      <c r="AR1" s="189"/>
      <c r="AS1" s="189"/>
      <c r="AT1" s="189"/>
      <c r="AU1" s="189"/>
      <c r="AV1" s="189"/>
      <c r="AW1" s="189"/>
      <c r="AX1" s="189"/>
      <c r="AY1" s="698"/>
      <c r="AZ1" s="188"/>
    </row>
    <row r="3" spans="1:62">
      <c r="Y3" s="187" t="s">
        <v>233</v>
      </c>
    </row>
    <row r="4" spans="1:62">
      <c r="Y4" s="228" t="s">
        <v>57</v>
      </c>
      <c r="Z4" s="229"/>
      <c r="AA4" s="230">
        <v>1990</v>
      </c>
      <c r="AB4" s="230">
        <v>1991</v>
      </c>
      <c r="AC4" s="230">
        <v>1992</v>
      </c>
      <c r="AD4" s="230">
        <v>1993</v>
      </c>
      <c r="AE4" s="230">
        <v>1994</v>
      </c>
      <c r="AF4" s="230">
        <v>1995</v>
      </c>
      <c r="AG4" s="230">
        <v>1996</v>
      </c>
      <c r="AH4" s="230">
        <v>1997</v>
      </c>
      <c r="AI4" s="230">
        <v>1998</v>
      </c>
      <c r="AJ4" s="230">
        <v>1999</v>
      </c>
      <c r="AK4" s="230">
        <v>2000</v>
      </c>
      <c r="AL4" s="230">
        <v>2001</v>
      </c>
      <c r="AM4" s="230">
        <v>2002</v>
      </c>
      <c r="AN4" s="230">
        <v>2003</v>
      </c>
      <c r="AO4" s="230">
        <v>2004</v>
      </c>
      <c r="AP4" s="230">
        <v>2005</v>
      </c>
      <c r="AQ4" s="230">
        <f t="shared" ref="AQ4:AW4" si="0">AP4+1</f>
        <v>2006</v>
      </c>
      <c r="AR4" s="230">
        <f t="shared" si="0"/>
        <v>2007</v>
      </c>
      <c r="AS4" s="230">
        <f t="shared" si="0"/>
        <v>2008</v>
      </c>
      <c r="AT4" s="230">
        <f t="shared" si="0"/>
        <v>2009</v>
      </c>
      <c r="AU4" s="230">
        <f t="shared" si="0"/>
        <v>2010</v>
      </c>
      <c r="AV4" s="230">
        <f t="shared" si="0"/>
        <v>2011</v>
      </c>
      <c r="AW4" s="230">
        <f t="shared" si="0"/>
        <v>2012</v>
      </c>
      <c r="AX4" s="230">
        <f>AW4+1</f>
        <v>2013</v>
      </c>
      <c r="AY4" s="230">
        <f>AX4+1</f>
        <v>2014</v>
      </c>
    </row>
    <row r="5" spans="1:62" s="509" customFormat="1" ht="15" customHeight="1">
      <c r="Y5" s="529" t="s">
        <v>56</v>
      </c>
      <c r="Z5" s="530"/>
      <c r="AA5" s="531">
        <v>123611</v>
      </c>
      <c r="AB5" s="531">
        <v>124101</v>
      </c>
      <c r="AC5" s="531">
        <v>124567</v>
      </c>
      <c r="AD5" s="531">
        <v>124938</v>
      </c>
      <c r="AE5" s="531">
        <v>125265</v>
      </c>
      <c r="AF5" s="531">
        <v>125570</v>
      </c>
      <c r="AG5" s="531">
        <v>125859</v>
      </c>
      <c r="AH5" s="531">
        <v>126157</v>
      </c>
      <c r="AI5" s="531">
        <v>126472</v>
      </c>
      <c r="AJ5" s="531">
        <v>126667</v>
      </c>
      <c r="AK5" s="531">
        <v>126926</v>
      </c>
      <c r="AL5" s="531">
        <v>127316</v>
      </c>
      <c r="AM5" s="531">
        <v>127486</v>
      </c>
      <c r="AN5" s="531">
        <v>127694</v>
      </c>
      <c r="AO5" s="531">
        <v>127787</v>
      </c>
      <c r="AP5" s="531">
        <v>127768</v>
      </c>
      <c r="AQ5" s="531">
        <v>127901</v>
      </c>
      <c r="AR5" s="531">
        <v>128033</v>
      </c>
      <c r="AS5" s="531">
        <v>128084</v>
      </c>
      <c r="AT5" s="531">
        <v>128032</v>
      </c>
      <c r="AU5" s="531">
        <v>128057</v>
      </c>
      <c r="AV5" s="531">
        <v>127799</v>
      </c>
      <c r="AW5" s="531">
        <v>127515</v>
      </c>
      <c r="AX5" s="531">
        <v>127300</v>
      </c>
      <c r="AY5" s="531">
        <v>127083</v>
      </c>
    </row>
    <row r="6" spans="1:62">
      <c r="Y6" s="187" t="s">
        <v>274</v>
      </c>
      <c r="AY6" s="187"/>
    </row>
    <row r="7" spans="1:62">
      <c r="AM7" s="189"/>
      <c r="AY7" s="187"/>
      <c r="BJ7" s="187" t="s">
        <v>52</v>
      </c>
    </row>
    <row r="8" spans="1:62" ht="18.75">
      <c r="Y8" s="187" t="s">
        <v>234</v>
      </c>
      <c r="AY8" s="187"/>
    </row>
    <row r="9" spans="1:62">
      <c r="Y9" s="228" t="s">
        <v>57</v>
      </c>
      <c r="Z9" s="229"/>
      <c r="AA9" s="230">
        <v>1990</v>
      </c>
      <c r="AB9" s="230">
        <v>1991</v>
      </c>
      <c r="AC9" s="230">
        <v>1992</v>
      </c>
      <c r="AD9" s="230">
        <v>1993</v>
      </c>
      <c r="AE9" s="230">
        <v>1994</v>
      </c>
      <c r="AF9" s="230">
        <v>1995</v>
      </c>
      <c r="AG9" s="230">
        <v>1996</v>
      </c>
      <c r="AH9" s="230">
        <v>1997</v>
      </c>
      <c r="AI9" s="230">
        <v>1998</v>
      </c>
      <c r="AJ9" s="230">
        <v>1999</v>
      </c>
      <c r="AK9" s="230">
        <v>2000</v>
      </c>
      <c r="AL9" s="230">
        <v>2001</v>
      </c>
      <c r="AM9" s="230">
        <v>2002</v>
      </c>
      <c r="AN9" s="230">
        <v>2003</v>
      </c>
      <c r="AO9" s="230">
        <v>2004</v>
      </c>
      <c r="AP9" s="230">
        <v>2005</v>
      </c>
      <c r="AQ9" s="230">
        <f t="shared" ref="AQ9:AW9" si="1">AP9+1</f>
        <v>2006</v>
      </c>
      <c r="AR9" s="230">
        <f t="shared" si="1"/>
        <v>2007</v>
      </c>
      <c r="AS9" s="230">
        <f t="shared" si="1"/>
        <v>2008</v>
      </c>
      <c r="AT9" s="230">
        <f t="shared" si="1"/>
        <v>2009</v>
      </c>
      <c r="AU9" s="230">
        <f t="shared" si="1"/>
        <v>2010</v>
      </c>
      <c r="AV9" s="230">
        <f t="shared" si="1"/>
        <v>2011</v>
      </c>
      <c r="AW9" s="230">
        <f t="shared" si="1"/>
        <v>2012</v>
      </c>
      <c r="AX9" s="230">
        <f>AW9+1</f>
        <v>2013</v>
      </c>
      <c r="AY9" s="230">
        <f>AX9+1</f>
        <v>2014</v>
      </c>
    </row>
    <row r="10" spans="1:62" s="509" customFormat="1" ht="15" customHeight="1">
      <c r="Y10" s="510" t="s">
        <v>59</v>
      </c>
      <c r="Z10" s="511"/>
      <c r="AA10" s="512">
        <f t="shared" ref="AA10:AQ10" si="2">SUM(AA11:AA20)</f>
        <v>1622.9208740562831</v>
      </c>
      <c r="AB10" s="512">
        <f t="shared" si="2"/>
        <v>1656.113988146667</v>
      </c>
      <c r="AC10" s="512">
        <f t="shared" si="2"/>
        <v>1748.6932994675747</v>
      </c>
      <c r="AD10" s="512">
        <f t="shared" si="2"/>
        <v>1786.8608988568246</v>
      </c>
      <c r="AE10" s="512">
        <f t="shared" si="2"/>
        <v>1913.5818778345533</v>
      </c>
      <c r="AF10" s="512">
        <f t="shared" si="2"/>
        <v>1970.9351792898881</v>
      </c>
      <c r="AG10" s="512">
        <f t="shared" si="2"/>
        <v>1978.8837020901526</v>
      </c>
      <c r="AH10" s="512">
        <f t="shared" si="2"/>
        <v>1915.9919355111131</v>
      </c>
      <c r="AI10" s="512">
        <f t="shared" si="2"/>
        <v>1913.4443888173846</v>
      </c>
      <c r="AJ10" s="512">
        <f t="shared" si="2"/>
        <v>1984.4929547018533</v>
      </c>
      <c r="AK10" s="512">
        <f t="shared" si="2"/>
        <v>2007.8610058746062</v>
      </c>
      <c r="AL10" s="512">
        <f t="shared" si="2"/>
        <v>2009.4946251012366</v>
      </c>
      <c r="AM10" s="512">
        <f t="shared" si="2"/>
        <v>2125.7054652512966</v>
      </c>
      <c r="AN10" s="512">
        <f t="shared" si="2"/>
        <v>2129.1400510640256</v>
      </c>
      <c r="AO10" s="512">
        <f t="shared" si="2"/>
        <v>2105.8944171534868</v>
      </c>
      <c r="AP10" s="512">
        <f t="shared" si="2"/>
        <v>2166.4329059766787</v>
      </c>
      <c r="AQ10" s="512">
        <f t="shared" si="2"/>
        <v>2098.4572945342125</v>
      </c>
      <c r="AR10" s="512">
        <f t="shared" ref="AR10:AW10" si="3">SUM(AR11:AR20)</f>
        <v>2187.1865149034948</v>
      </c>
      <c r="AS10" s="512">
        <f t="shared" si="3"/>
        <v>2127.4002125554275</v>
      </c>
      <c r="AT10" s="512">
        <f t="shared" si="3"/>
        <v>2062.8700380715632</v>
      </c>
      <c r="AU10" s="512">
        <f t="shared" si="3"/>
        <v>2058.6675382945946</v>
      </c>
      <c r="AV10" s="512">
        <f t="shared" si="3"/>
        <v>2212.5415434572578</v>
      </c>
      <c r="AW10" s="512">
        <f t="shared" si="3"/>
        <v>2326.3318427303084</v>
      </c>
      <c r="AX10" s="512">
        <f>SUM(AX11:AX20)</f>
        <v>2293.1612590507266</v>
      </c>
      <c r="AY10" s="512">
        <f>SUM(AY11:AY20)</f>
        <v>2202.3731933953391</v>
      </c>
    </row>
    <row r="11" spans="1:62" s="509" customFormat="1" ht="15" customHeight="1">
      <c r="Y11" s="513"/>
      <c r="Z11" s="514" t="s">
        <v>60</v>
      </c>
      <c r="AA11" s="515">
        <v>2.5094841602840035</v>
      </c>
      <c r="AB11" s="515">
        <v>2.2192863354646981</v>
      </c>
      <c r="AC11" s="515">
        <v>2.961854138992666</v>
      </c>
      <c r="AD11" s="515">
        <v>2.4606126931457561</v>
      </c>
      <c r="AE11" s="515">
        <v>1.7966329280478188</v>
      </c>
      <c r="AF11" s="515">
        <v>1.4040763602188022</v>
      </c>
      <c r="AG11" s="515">
        <v>2.0215125336654509</v>
      </c>
      <c r="AH11" s="515">
        <v>1.6489152051259979</v>
      </c>
      <c r="AI11" s="515">
        <v>1.0575174794409079</v>
      </c>
      <c r="AJ11" s="515">
        <v>0</v>
      </c>
      <c r="AK11" s="515">
        <v>0</v>
      </c>
      <c r="AL11" s="515">
        <v>0</v>
      </c>
      <c r="AM11" s="515">
        <v>0</v>
      </c>
      <c r="AN11" s="515">
        <v>0</v>
      </c>
      <c r="AO11" s="515">
        <v>0</v>
      </c>
      <c r="AP11" s="515">
        <v>0</v>
      </c>
      <c r="AQ11" s="515">
        <v>0</v>
      </c>
      <c r="AR11" s="515">
        <v>0</v>
      </c>
      <c r="AS11" s="515">
        <v>0</v>
      </c>
      <c r="AT11" s="515">
        <v>0</v>
      </c>
      <c r="AU11" s="515">
        <v>0</v>
      </c>
      <c r="AV11" s="515">
        <v>0</v>
      </c>
      <c r="AW11" s="515">
        <v>0</v>
      </c>
      <c r="AX11" s="515">
        <v>0</v>
      </c>
      <c r="AY11" s="515">
        <v>0</v>
      </c>
    </row>
    <row r="12" spans="1:62" s="509" customFormat="1" ht="15" customHeight="1">
      <c r="Y12" s="513"/>
      <c r="Z12" s="516" t="s">
        <v>61</v>
      </c>
      <c r="AA12" s="515">
        <v>207.68336374375974</v>
      </c>
      <c r="AB12" s="515">
        <v>202.12507465761118</v>
      </c>
      <c r="AC12" s="515">
        <v>219.88729753418914</v>
      </c>
      <c r="AD12" s="515">
        <v>236.8894824658102</v>
      </c>
      <c r="AE12" s="515">
        <v>221.07262819336998</v>
      </c>
      <c r="AF12" s="515">
        <v>245.08410882693158</v>
      </c>
      <c r="AG12" s="515">
        <v>238.08152029214412</v>
      </c>
      <c r="AH12" s="515">
        <v>234.06020065483162</v>
      </c>
      <c r="AI12" s="515">
        <v>228.20654477559802</v>
      </c>
      <c r="AJ12" s="515">
        <v>240.55984747392705</v>
      </c>
      <c r="AK12" s="515">
        <v>255.65898686228837</v>
      </c>
      <c r="AL12" s="515">
        <v>235.95923616675287</v>
      </c>
      <c r="AM12" s="515">
        <v>250.2895900643546</v>
      </c>
      <c r="AN12" s="515">
        <v>220.53264464405478</v>
      </c>
      <c r="AO12" s="515">
        <v>230.27050275689115</v>
      </c>
      <c r="AP12" s="515">
        <v>249.58232450002282</v>
      </c>
      <c r="AQ12" s="515">
        <v>221.33454572207114</v>
      </c>
      <c r="AR12" s="515">
        <v>210.69557858680338</v>
      </c>
      <c r="AS12" s="515">
        <v>194.40519726303728</v>
      </c>
      <c r="AT12" s="515">
        <v>189.99803443458214</v>
      </c>
      <c r="AU12" s="515">
        <v>205.61299035500696</v>
      </c>
      <c r="AV12" s="515">
        <v>198.90944181321868</v>
      </c>
      <c r="AW12" s="515">
        <v>190.54930636812199</v>
      </c>
      <c r="AX12" s="515">
        <v>181.31721657413595</v>
      </c>
      <c r="AY12" s="515">
        <v>169.74994835470375</v>
      </c>
    </row>
    <row r="13" spans="1:62" s="509" customFormat="1" ht="15" customHeight="1">
      <c r="Y13" s="513"/>
      <c r="Z13" s="516" t="s">
        <v>24</v>
      </c>
      <c r="AA13" s="515">
        <v>115.14558717949632</v>
      </c>
      <c r="AB13" s="515">
        <v>116.89208982356644</v>
      </c>
      <c r="AC13" s="515">
        <v>118.67923684068982</v>
      </c>
      <c r="AD13" s="515">
        <v>128.19355554033226</v>
      </c>
      <c r="AE13" s="515">
        <v>128.3778695185043</v>
      </c>
      <c r="AF13" s="515">
        <v>129.73279456550074</v>
      </c>
      <c r="AG13" s="515">
        <v>131.80060243406604</v>
      </c>
      <c r="AH13" s="515">
        <v>128.93195409583609</v>
      </c>
      <c r="AI13" s="515">
        <v>132.24149435140771</v>
      </c>
      <c r="AJ13" s="515">
        <v>131.67874775472612</v>
      </c>
      <c r="AK13" s="515">
        <v>131.92710421283249</v>
      </c>
      <c r="AL13" s="515">
        <v>126.32369165514342</v>
      </c>
      <c r="AM13" s="515">
        <v>126.44451139305403</v>
      </c>
      <c r="AN13" s="515">
        <v>131.72564924273979</v>
      </c>
      <c r="AO13" s="515">
        <v>120.23132534492775</v>
      </c>
      <c r="AP13" s="515">
        <v>119.02069805049942</v>
      </c>
      <c r="AQ13" s="515">
        <v>117.19404318732659</v>
      </c>
      <c r="AR13" s="515">
        <v>119.79101773654857</v>
      </c>
      <c r="AS13" s="515">
        <v>110.72714294933151</v>
      </c>
      <c r="AT13" s="515">
        <v>106.55891068320423</v>
      </c>
      <c r="AU13" s="515">
        <v>112.45917751185894</v>
      </c>
      <c r="AV13" s="515">
        <v>102.2689174004917</v>
      </c>
      <c r="AW13" s="515">
        <v>107.99935772809503</v>
      </c>
      <c r="AX13" s="515">
        <v>104.44414895041801</v>
      </c>
      <c r="AY13" s="515">
        <v>95.741618203272921</v>
      </c>
    </row>
    <row r="14" spans="1:62" s="509" customFormat="1" ht="15" customHeight="1">
      <c r="Y14" s="513"/>
      <c r="Z14" s="517" t="s">
        <v>62</v>
      </c>
      <c r="AA14" s="515">
        <v>146.83753963065476</v>
      </c>
      <c r="AB14" s="515">
        <v>153.88966758434037</v>
      </c>
      <c r="AC14" s="515">
        <v>159.38989776134045</v>
      </c>
      <c r="AD14" s="515">
        <v>167.70429279209864</v>
      </c>
      <c r="AE14" s="515">
        <v>156.41783949577257</v>
      </c>
      <c r="AF14" s="515">
        <v>167.77785114432271</v>
      </c>
      <c r="AG14" s="515">
        <v>169.53524127500739</v>
      </c>
      <c r="AH14" s="515">
        <v>166.52692256703355</v>
      </c>
      <c r="AI14" s="515">
        <v>165.15875071749929</v>
      </c>
      <c r="AJ14" s="515">
        <v>169.14931804967256</v>
      </c>
      <c r="AK14" s="515">
        <v>172.08898144987785</v>
      </c>
      <c r="AL14" s="515">
        <v>168.78881034012355</v>
      </c>
      <c r="AM14" s="515">
        <v>173.69234230434702</v>
      </c>
      <c r="AN14" s="515">
        <v>174.1186376696869</v>
      </c>
      <c r="AO14" s="515">
        <v>168.65239997565573</v>
      </c>
      <c r="AP14" s="515">
        <v>176.24216558391129</v>
      </c>
      <c r="AQ14" s="515">
        <v>173.42306784596295</v>
      </c>
      <c r="AR14" s="515">
        <v>173.70659695586048</v>
      </c>
      <c r="AS14" s="515">
        <v>170.31681983592401</v>
      </c>
      <c r="AT14" s="515">
        <v>169.0404158599749</v>
      </c>
      <c r="AU14" s="515">
        <v>172.98525314074018</v>
      </c>
      <c r="AV14" s="515">
        <v>173.55252222328008</v>
      </c>
      <c r="AW14" s="515">
        <v>172.2882418125923</v>
      </c>
      <c r="AX14" s="515">
        <v>167.18505760625393</v>
      </c>
      <c r="AY14" s="515">
        <v>171.20768038545944</v>
      </c>
    </row>
    <row r="15" spans="1:62" s="509" customFormat="1" ht="15" customHeight="1">
      <c r="Y15" s="513"/>
      <c r="Z15" s="516" t="s">
        <v>63</v>
      </c>
      <c r="AA15" s="515">
        <v>583.59965119531694</v>
      </c>
      <c r="AB15" s="515">
        <v>591.9085795071976</v>
      </c>
      <c r="AC15" s="515">
        <v>620.56517319065495</v>
      </c>
      <c r="AD15" s="515">
        <v>592.26395992408777</v>
      </c>
      <c r="AE15" s="515">
        <v>676.00000466488291</v>
      </c>
      <c r="AF15" s="515">
        <v>664.54635045745158</v>
      </c>
      <c r="AG15" s="515">
        <v>660.82856864657174</v>
      </c>
      <c r="AH15" s="515">
        <v>639.59626336269469</v>
      </c>
      <c r="AI15" s="515">
        <v>641.75270320960578</v>
      </c>
      <c r="AJ15" s="515">
        <v>691.5907806753894</v>
      </c>
      <c r="AK15" s="515">
        <v>710.4650527407972</v>
      </c>
      <c r="AL15" s="515">
        <v>706.08897811944053</v>
      </c>
      <c r="AM15" s="515">
        <v>774.47679202023755</v>
      </c>
      <c r="AN15" s="515">
        <v>813.01365527468715</v>
      </c>
      <c r="AO15" s="515">
        <v>811.4419068043635</v>
      </c>
      <c r="AP15" s="515">
        <v>862.56695027617229</v>
      </c>
      <c r="AQ15" s="515">
        <v>803.01681312428923</v>
      </c>
      <c r="AR15" s="515">
        <v>930.18244933125231</v>
      </c>
      <c r="AS15" s="515">
        <v>880.34156317422969</v>
      </c>
      <c r="AT15" s="515">
        <v>809.75808708652005</v>
      </c>
      <c r="AU15" s="515">
        <v>867.62296247424035</v>
      </c>
      <c r="AV15" s="515">
        <v>1025.478028706073</v>
      </c>
      <c r="AW15" s="515">
        <v>1129.6838366480652</v>
      </c>
      <c r="AX15" s="515">
        <v>1127.3239511473473</v>
      </c>
      <c r="AY15" s="515">
        <v>1072.0962320489741</v>
      </c>
    </row>
    <row r="16" spans="1:62" s="509" customFormat="1" ht="15" customHeight="1">
      <c r="Y16" s="513"/>
      <c r="Z16" s="516" t="s">
        <v>64</v>
      </c>
      <c r="AA16" s="515">
        <v>0.86992962652984007</v>
      </c>
      <c r="AB16" s="515">
        <v>0.77371976001447973</v>
      </c>
      <c r="AC16" s="515">
        <v>0.78792517880089696</v>
      </c>
      <c r="AD16" s="515">
        <v>0.74479418033688394</v>
      </c>
      <c r="AE16" s="515">
        <v>0.69880713564887498</v>
      </c>
      <c r="AF16" s="515">
        <v>0.66729015692793137</v>
      </c>
      <c r="AG16" s="515">
        <v>0.6359170644917872</v>
      </c>
      <c r="AH16" s="515">
        <v>0.58408336761868307</v>
      </c>
      <c r="AI16" s="515">
        <v>0.57497327958870459</v>
      </c>
      <c r="AJ16" s="515">
        <v>0.58605575674226518</v>
      </c>
      <c r="AK16" s="515">
        <v>0.57595502366781859</v>
      </c>
      <c r="AL16" s="515">
        <v>0.54166936284366585</v>
      </c>
      <c r="AM16" s="515">
        <v>0.56703026974307169</v>
      </c>
      <c r="AN16" s="515">
        <v>0.57964325739806644</v>
      </c>
      <c r="AO16" s="515">
        <v>0.55896039682267384</v>
      </c>
      <c r="AP16" s="515">
        <v>0.59566901812266682</v>
      </c>
      <c r="AQ16" s="515">
        <v>0.56080538291583026</v>
      </c>
      <c r="AR16" s="515">
        <v>0.60304174118300802</v>
      </c>
      <c r="AS16" s="515">
        <v>0.57350358721305472</v>
      </c>
      <c r="AT16" s="515">
        <v>0.52980612616254152</v>
      </c>
      <c r="AU16" s="515">
        <v>0.52763861579424554</v>
      </c>
      <c r="AV16" s="515">
        <v>0.54992334583077784</v>
      </c>
      <c r="AW16" s="515">
        <v>0.54521818076118378</v>
      </c>
      <c r="AX16" s="515">
        <v>0.52724206180484834</v>
      </c>
      <c r="AY16" s="515">
        <v>0.51119205533234835</v>
      </c>
    </row>
    <row r="17" spans="25:59" s="509" customFormat="1" ht="15" customHeight="1">
      <c r="Y17" s="513"/>
      <c r="Z17" s="516" t="s">
        <v>65</v>
      </c>
      <c r="AA17" s="515">
        <v>391.99433312596074</v>
      </c>
      <c r="AB17" s="515">
        <v>402.3218565303747</v>
      </c>
      <c r="AC17" s="515">
        <v>426.87313471105836</v>
      </c>
      <c r="AD17" s="515">
        <v>446.36616517165152</v>
      </c>
      <c r="AE17" s="515">
        <v>489.58841173114394</v>
      </c>
      <c r="AF17" s="515">
        <v>511.35235894864013</v>
      </c>
      <c r="AG17" s="515">
        <v>522.34900272617085</v>
      </c>
      <c r="AH17" s="515">
        <v>503.64407747145492</v>
      </c>
      <c r="AI17" s="515">
        <v>511.05038841734637</v>
      </c>
      <c r="AJ17" s="515">
        <v>522.16259237331724</v>
      </c>
      <c r="AK17" s="515">
        <v>520.86262839785229</v>
      </c>
      <c r="AL17" s="515">
        <v>555.3153490034631</v>
      </c>
      <c r="AM17" s="515">
        <v>590.52769198400358</v>
      </c>
      <c r="AN17" s="515">
        <v>589.63128980728038</v>
      </c>
      <c r="AO17" s="515">
        <v>588.15778350505536</v>
      </c>
      <c r="AP17" s="515">
        <v>573.97606871523419</v>
      </c>
      <c r="AQ17" s="515">
        <v>612.66787517755756</v>
      </c>
      <c r="AR17" s="515">
        <v>588.86250880412933</v>
      </c>
      <c r="AS17" s="515">
        <v>597.54760364340882</v>
      </c>
      <c r="AT17" s="515">
        <v>625.42273792520405</v>
      </c>
      <c r="AU17" s="515">
        <v>545.4544998334469</v>
      </c>
      <c r="AV17" s="515">
        <v>549.1847759020734</v>
      </c>
      <c r="AW17" s="515">
        <v>548.68131293502324</v>
      </c>
      <c r="AX17" s="515">
        <v>527.78431582491066</v>
      </c>
      <c r="AY17" s="515">
        <v>480.80795217096221</v>
      </c>
    </row>
    <row r="18" spans="25:59" s="509" customFormat="1" ht="15" customHeight="1">
      <c r="Y18" s="513"/>
      <c r="Z18" s="516" t="s">
        <v>66</v>
      </c>
      <c r="AA18" s="515">
        <v>62.320080962185031</v>
      </c>
      <c r="AB18" s="515">
        <v>71.403874004112183</v>
      </c>
      <c r="AC18" s="515">
        <v>80.509396896387159</v>
      </c>
      <c r="AD18" s="515">
        <v>92.39000212505087</v>
      </c>
      <c r="AE18" s="515">
        <v>111.49009307002001</v>
      </c>
      <c r="AF18" s="515">
        <v>119.7847499273885</v>
      </c>
      <c r="AG18" s="515">
        <v>122.2170284831365</v>
      </c>
      <c r="AH18" s="515">
        <v>112.26622390487529</v>
      </c>
      <c r="AI18" s="515">
        <v>107.40162101602908</v>
      </c>
      <c r="AJ18" s="515">
        <v>101.56286622600228</v>
      </c>
      <c r="AK18" s="515">
        <v>87.388459472951794</v>
      </c>
      <c r="AL18" s="515">
        <v>87.219501527858</v>
      </c>
      <c r="AM18" s="515">
        <v>78.306947700060405</v>
      </c>
      <c r="AN18" s="515">
        <v>68.13207755006988</v>
      </c>
      <c r="AO18" s="515">
        <v>64.670699174065277</v>
      </c>
      <c r="AP18" s="515">
        <v>54.853634025257989</v>
      </c>
      <c r="AQ18" s="515">
        <v>46.704338700990668</v>
      </c>
      <c r="AR18" s="515">
        <v>36.730924682612624</v>
      </c>
      <c r="AS18" s="515">
        <v>29.640141184434658</v>
      </c>
      <c r="AT18" s="515">
        <v>24.435261433442378</v>
      </c>
      <c r="AU18" s="515">
        <v>19.862588451931902</v>
      </c>
      <c r="AV18" s="515">
        <v>21.047576788505967</v>
      </c>
      <c r="AW18" s="515">
        <v>20.539336657871804</v>
      </c>
      <c r="AX18" s="515">
        <v>18.317377106348967</v>
      </c>
      <c r="AY18" s="515">
        <v>18.862112855390691</v>
      </c>
      <c r="BG18" s="518"/>
    </row>
    <row r="19" spans="25:59" s="509" customFormat="1" ht="15" customHeight="1">
      <c r="Y19" s="513"/>
      <c r="Z19" s="517" t="s">
        <v>67</v>
      </c>
      <c r="AA19" s="515">
        <v>95.45217260615054</v>
      </c>
      <c r="AB19" s="515">
        <v>93.5760575472016</v>
      </c>
      <c r="AC19" s="515">
        <v>93.333352200318842</v>
      </c>
      <c r="AD19" s="515">
        <v>92.216736312932369</v>
      </c>
      <c r="AE19" s="515">
        <v>93.231190578611972</v>
      </c>
      <c r="AF19" s="515">
        <v>94.139586105103064</v>
      </c>
      <c r="AG19" s="515">
        <v>97.564402977386479</v>
      </c>
      <c r="AH19" s="515">
        <v>98.760695330648943</v>
      </c>
      <c r="AI19" s="515">
        <v>98.208536063207575</v>
      </c>
      <c r="AJ19" s="515">
        <v>100.30527689298422</v>
      </c>
      <c r="AK19" s="515">
        <v>104.02201363158781</v>
      </c>
      <c r="AL19" s="515">
        <v>105.42237743240021</v>
      </c>
      <c r="AM19" s="515">
        <v>106.74297322273249</v>
      </c>
      <c r="AN19" s="515">
        <v>106.49573771407584</v>
      </c>
      <c r="AO19" s="515">
        <v>98.666263573346953</v>
      </c>
      <c r="AP19" s="515">
        <v>107.07872834542361</v>
      </c>
      <c r="AQ19" s="515">
        <v>99.991716353162204</v>
      </c>
      <c r="AR19" s="515">
        <v>96.666732914464163</v>
      </c>
      <c r="AS19" s="515">
        <v>105.52122788331653</v>
      </c>
      <c r="AT19" s="515">
        <v>98.46842057531488</v>
      </c>
      <c r="AU19" s="515">
        <v>91.13380495014539</v>
      </c>
      <c r="AV19" s="515">
        <v>91.726398446006399</v>
      </c>
      <c r="AW19" s="515">
        <v>107.94406073127956</v>
      </c>
      <c r="AX19" s="515">
        <v>121.19399632077838</v>
      </c>
      <c r="AY19" s="515">
        <v>143.4151972339798</v>
      </c>
    </row>
    <row r="20" spans="25:59" s="509" customFormat="1" ht="15" customHeight="1">
      <c r="Y20" s="519"/>
      <c r="Z20" s="520" t="s">
        <v>68</v>
      </c>
      <c r="AA20" s="515">
        <v>16.508731825944945</v>
      </c>
      <c r="AB20" s="515">
        <v>21.003782396783635</v>
      </c>
      <c r="AC20" s="515">
        <v>25.706031015142504</v>
      </c>
      <c r="AD20" s="515">
        <v>27.631297651378375</v>
      </c>
      <c r="AE20" s="515">
        <v>34.908400518550884</v>
      </c>
      <c r="AF20" s="515">
        <v>36.446012797402908</v>
      </c>
      <c r="AG20" s="515">
        <v>33.84990565751216</v>
      </c>
      <c r="AH20" s="515">
        <v>29.972599550993497</v>
      </c>
      <c r="AI20" s="515">
        <v>27.791859507661421</v>
      </c>
      <c r="AJ20" s="515">
        <v>26.897469499092093</v>
      </c>
      <c r="AK20" s="515">
        <v>24.871824082750742</v>
      </c>
      <c r="AL20" s="515">
        <v>23.835011493211145</v>
      </c>
      <c r="AM20" s="515">
        <v>24.657586292763952</v>
      </c>
      <c r="AN20" s="515">
        <v>24.910715904032809</v>
      </c>
      <c r="AO20" s="515">
        <v>23.24457562235833</v>
      </c>
      <c r="AP20" s="515">
        <v>22.516667462033887</v>
      </c>
      <c r="AQ20" s="515">
        <v>23.56408903993642</v>
      </c>
      <c r="AR20" s="515">
        <v>29.947664150640549</v>
      </c>
      <c r="AS20" s="515">
        <v>38.327013034531745</v>
      </c>
      <c r="AT20" s="515">
        <v>38.658363947158044</v>
      </c>
      <c r="AU20" s="515">
        <v>43.008622961429666</v>
      </c>
      <c r="AV20" s="515">
        <v>49.823958831777787</v>
      </c>
      <c r="AW20" s="515">
        <v>48.101171668498253</v>
      </c>
      <c r="AX20" s="515">
        <v>45.067953458728837</v>
      </c>
      <c r="AY20" s="515">
        <v>49.981260087263699</v>
      </c>
    </row>
    <row r="21" spans="25:59">
      <c r="AY21" s="187"/>
    </row>
    <row r="22" spans="25:59">
      <c r="Y22" s="187" t="s">
        <v>228</v>
      </c>
      <c r="AY22" s="187"/>
    </row>
    <row r="23" spans="25:59">
      <c r="Y23" s="228" t="s">
        <v>57</v>
      </c>
      <c r="Z23" s="229"/>
      <c r="AA23" s="230">
        <v>1990</v>
      </c>
      <c r="AB23" s="230">
        <v>1991</v>
      </c>
      <c r="AC23" s="230">
        <v>1992</v>
      </c>
      <c r="AD23" s="230">
        <v>1993</v>
      </c>
      <c r="AE23" s="230">
        <v>1994</v>
      </c>
      <c r="AF23" s="230">
        <v>1995</v>
      </c>
      <c r="AG23" s="230">
        <v>1996</v>
      </c>
      <c r="AH23" s="230">
        <v>1997</v>
      </c>
      <c r="AI23" s="230">
        <v>1998</v>
      </c>
      <c r="AJ23" s="230">
        <v>1999</v>
      </c>
      <c r="AK23" s="230">
        <v>2000</v>
      </c>
      <c r="AL23" s="230">
        <v>2001</v>
      </c>
      <c r="AM23" s="230">
        <v>2002</v>
      </c>
      <c r="AN23" s="230">
        <v>2003</v>
      </c>
      <c r="AO23" s="230">
        <v>2004</v>
      </c>
      <c r="AP23" s="230">
        <v>2005</v>
      </c>
      <c r="AQ23" s="230">
        <f t="shared" ref="AQ23:AW23" si="4">AP23+1</f>
        <v>2006</v>
      </c>
      <c r="AR23" s="230">
        <f t="shared" si="4"/>
        <v>2007</v>
      </c>
      <c r="AS23" s="230">
        <f t="shared" si="4"/>
        <v>2008</v>
      </c>
      <c r="AT23" s="230">
        <f t="shared" si="4"/>
        <v>2009</v>
      </c>
      <c r="AU23" s="230">
        <f t="shared" si="4"/>
        <v>2010</v>
      </c>
      <c r="AV23" s="230">
        <f t="shared" si="4"/>
        <v>2011</v>
      </c>
      <c r="AW23" s="230">
        <f t="shared" si="4"/>
        <v>2012</v>
      </c>
      <c r="AX23" s="230">
        <f>AW23+1</f>
        <v>2013</v>
      </c>
      <c r="AY23" s="230">
        <f>AX23+1</f>
        <v>2014</v>
      </c>
    </row>
    <row r="24" spans="25:59" s="509" customFormat="1" ht="15" customHeight="1">
      <c r="Y24" s="510" t="s">
        <v>59</v>
      </c>
      <c r="Z24" s="521"/>
      <c r="AA24" s="522">
        <f t="shared" ref="AA24:AQ24" si="5">SUM(AA25:AA34)</f>
        <v>0.99999999999999978</v>
      </c>
      <c r="AB24" s="522">
        <f t="shared" si="5"/>
        <v>0.99999999999999989</v>
      </c>
      <c r="AC24" s="522">
        <f t="shared" si="5"/>
        <v>1</v>
      </c>
      <c r="AD24" s="522">
        <f t="shared" si="5"/>
        <v>1</v>
      </c>
      <c r="AE24" s="522">
        <f t="shared" si="5"/>
        <v>1</v>
      </c>
      <c r="AF24" s="522">
        <f t="shared" si="5"/>
        <v>1</v>
      </c>
      <c r="AG24" s="522">
        <f t="shared" si="5"/>
        <v>0.99999999999999989</v>
      </c>
      <c r="AH24" s="522">
        <f t="shared" si="5"/>
        <v>1.0000000000000002</v>
      </c>
      <c r="AI24" s="522">
        <f t="shared" si="5"/>
        <v>1.0000000000000002</v>
      </c>
      <c r="AJ24" s="522">
        <f t="shared" si="5"/>
        <v>1</v>
      </c>
      <c r="AK24" s="522">
        <f t="shared" si="5"/>
        <v>1.0000000000000002</v>
      </c>
      <c r="AL24" s="522">
        <f t="shared" si="5"/>
        <v>0.99999999999999978</v>
      </c>
      <c r="AM24" s="522">
        <f t="shared" si="5"/>
        <v>1</v>
      </c>
      <c r="AN24" s="522">
        <f t="shared" si="5"/>
        <v>1</v>
      </c>
      <c r="AO24" s="522">
        <f t="shared" si="5"/>
        <v>0.99999999999999989</v>
      </c>
      <c r="AP24" s="522">
        <f t="shared" si="5"/>
        <v>0.99999999999999967</v>
      </c>
      <c r="AQ24" s="522">
        <f t="shared" si="5"/>
        <v>1</v>
      </c>
      <c r="AR24" s="522">
        <f t="shared" ref="AR24:AW24" si="6">SUM(AR25:AR34)</f>
        <v>0.99999999999999978</v>
      </c>
      <c r="AS24" s="522">
        <f t="shared" si="6"/>
        <v>0.99999999999999978</v>
      </c>
      <c r="AT24" s="522">
        <f t="shared" si="6"/>
        <v>1</v>
      </c>
      <c r="AU24" s="522">
        <f t="shared" si="6"/>
        <v>1</v>
      </c>
      <c r="AV24" s="522">
        <f t="shared" si="6"/>
        <v>1</v>
      </c>
      <c r="AW24" s="522">
        <f t="shared" si="6"/>
        <v>1</v>
      </c>
      <c r="AX24" s="522">
        <f>SUM(AX25:AX34)</f>
        <v>1.0000000000000002</v>
      </c>
      <c r="AY24" s="522">
        <f>SUM(AY25:AY34)</f>
        <v>1</v>
      </c>
    </row>
    <row r="25" spans="25:59" s="509" customFormat="1" ht="15" customHeight="1">
      <c r="Y25" s="513"/>
      <c r="Z25" s="523" t="s">
        <v>60</v>
      </c>
      <c r="AA25" s="524">
        <f>+AA11/AA$10</f>
        <v>1.5462763468017198E-3</v>
      </c>
      <c r="AB25" s="524">
        <f t="shared" ref="AA25:AQ34" si="7">+AB11/AB$10</f>
        <v>1.3400565126246346E-3</v>
      </c>
      <c r="AC25" s="524">
        <f t="shared" si="7"/>
        <v>1.6937527809447563E-3</v>
      </c>
      <c r="AD25" s="524">
        <f t="shared" si="7"/>
        <v>1.3770588940191014E-3</v>
      </c>
      <c r="AE25" s="524">
        <f t="shared" si="7"/>
        <v>9.3888479445725299E-4</v>
      </c>
      <c r="AF25" s="524">
        <f t="shared" si="7"/>
        <v>7.1239093754705803E-4</v>
      </c>
      <c r="AG25" s="524">
        <f t="shared" si="7"/>
        <v>1.0215418579324659E-3</v>
      </c>
      <c r="AH25" s="524">
        <f t="shared" si="7"/>
        <v>8.6060654774422658E-4</v>
      </c>
      <c r="AI25" s="524">
        <f t="shared" si="7"/>
        <v>5.526774050091483E-4</v>
      </c>
      <c r="AJ25" s="524">
        <f t="shared" si="7"/>
        <v>0</v>
      </c>
      <c r="AK25" s="524">
        <f t="shared" si="7"/>
        <v>0</v>
      </c>
      <c r="AL25" s="524">
        <f t="shared" si="7"/>
        <v>0</v>
      </c>
      <c r="AM25" s="524">
        <f t="shared" si="7"/>
        <v>0</v>
      </c>
      <c r="AN25" s="524">
        <f t="shared" si="7"/>
        <v>0</v>
      </c>
      <c r="AO25" s="524">
        <f t="shared" si="7"/>
        <v>0</v>
      </c>
      <c r="AP25" s="524">
        <f t="shared" si="7"/>
        <v>0</v>
      </c>
      <c r="AQ25" s="524">
        <f t="shared" si="7"/>
        <v>0</v>
      </c>
      <c r="AR25" s="524">
        <f t="shared" ref="AR25:AW25" si="8">+AR11/AR$10</f>
        <v>0</v>
      </c>
      <c r="AS25" s="524">
        <f t="shared" si="8"/>
        <v>0</v>
      </c>
      <c r="AT25" s="524">
        <f t="shared" si="8"/>
        <v>0</v>
      </c>
      <c r="AU25" s="524">
        <f t="shared" si="8"/>
        <v>0</v>
      </c>
      <c r="AV25" s="524">
        <f t="shared" si="8"/>
        <v>0</v>
      </c>
      <c r="AW25" s="524">
        <f t="shared" si="8"/>
        <v>0</v>
      </c>
      <c r="AX25" s="524">
        <f t="shared" ref="AX25:AY34" si="9">+AX11/AX$10</f>
        <v>0</v>
      </c>
      <c r="AY25" s="524">
        <f t="shared" si="9"/>
        <v>0</v>
      </c>
    </row>
    <row r="26" spans="25:59" s="509" customFormat="1" ht="15" customHeight="1">
      <c r="Y26" s="513"/>
      <c r="Z26" s="525" t="s">
        <v>61</v>
      </c>
      <c r="AA26" s="524">
        <f t="shared" si="7"/>
        <v>0.12796887825139727</v>
      </c>
      <c r="AB26" s="524">
        <f t="shared" si="7"/>
        <v>0.12204780353543562</v>
      </c>
      <c r="AC26" s="524">
        <f t="shared" si="7"/>
        <v>0.12574377542427728</v>
      </c>
      <c r="AD26" s="524">
        <f t="shared" si="7"/>
        <v>0.13257298462200631</v>
      </c>
      <c r="AE26" s="524">
        <f t="shared" si="7"/>
        <v>0.11552817820554409</v>
      </c>
      <c r="AF26" s="524">
        <f t="shared" si="7"/>
        <v>0.12434914724858348</v>
      </c>
      <c r="AG26" s="524">
        <f t="shared" si="7"/>
        <v>0.12031102183553068</v>
      </c>
      <c r="AH26" s="524">
        <f t="shared" si="7"/>
        <v>0.12216137047173602</v>
      </c>
      <c r="AI26" s="524">
        <f t="shared" si="7"/>
        <v>0.11926479081874043</v>
      </c>
      <c r="AJ26" s="524">
        <f t="shared" si="7"/>
        <v>0.12121980423461283</v>
      </c>
      <c r="AK26" s="524">
        <f t="shared" si="7"/>
        <v>0.12732902631919266</v>
      </c>
      <c r="AL26" s="524">
        <f t="shared" si="7"/>
        <v>0.11742217830259957</v>
      </c>
      <c r="AM26" s="524">
        <f t="shared" si="7"/>
        <v>0.11774424733615006</v>
      </c>
      <c r="AN26" s="524">
        <f t="shared" si="7"/>
        <v>0.10357827073603959</v>
      </c>
      <c r="AO26" s="524">
        <f t="shared" si="7"/>
        <v>0.10934570170338603</v>
      </c>
      <c r="AP26" s="524">
        <f t="shared" si="7"/>
        <v>0.11520427141384526</v>
      </c>
      <c r="AQ26" s="524">
        <f t="shared" si="7"/>
        <v>0.10547488686025418</v>
      </c>
      <c r="AR26" s="524">
        <f t="shared" ref="AR26:AS34" si="10">+AR12/AR$10</f>
        <v>9.6331783847021346E-2</v>
      </c>
      <c r="AS26" s="524">
        <f t="shared" si="10"/>
        <v>9.1381582137532211E-2</v>
      </c>
      <c r="AT26" s="524">
        <f t="shared" ref="AT26:AU34" si="11">+AT12/AT$10</f>
        <v>9.2103734567883094E-2</v>
      </c>
      <c r="AU26" s="524">
        <f t="shared" si="11"/>
        <v>9.9876734115765614E-2</v>
      </c>
      <c r="AV26" s="524">
        <f t="shared" ref="AV26:AW34" si="12">+AV12/AV$10</f>
        <v>8.9900884528662059E-2</v>
      </c>
      <c r="AW26" s="524">
        <f t="shared" si="12"/>
        <v>8.1909770080128841E-2</v>
      </c>
      <c r="AX26" s="524">
        <f t="shared" si="9"/>
        <v>7.9068672496758363E-2</v>
      </c>
      <c r="AY26" s="524">
        <f t="shared" si="9"/>
        <v>7.7075923764312104E-2</v>
      </c>
    </row>
    <row r="27" spans="25:59" s="509" customFormat="1" ht="15" customHeight="1">
      <c r="Y27" s="513"/>
      <c r="Z27" s="525" t="s">
        <v>24</v>
      </c>
      <c r="AA27" s="524">
        <f t="shared" si="7"/>
        <v>7.0949600205526139E-2</v>
      </c>
      <c r="AB27" s="524">
        <f t="shared" si="7"/>
        <v>7.0582152351951727E-2</v>
      </c>
      <c r="AC27" s="524">
        <f t="shared" si="7"/>
        <v>6.7867382391654463E-2</v>
      </c>
      <c r="AD27" s="524">
        <f t="shared" si="7"/>
        <v>7.1742325114588557E-2</v>
      </c>
      <c r="AE27" s="524">
        <f t="shared" si="7"/>
        <v>6.708773269936022E-2</v>
      </c>
      <c r="AF27" s="524">
        <f t="shared" si="7"/>
        <v>6.5822963600579903E-2</v>
      </c>
      <c r="AG27" s="524">
        <f t="shared" si="7"/>
        <v>6.660351100716759E-2</v>
      </c>
      <c r="AH27" s="524">
        <f t="shared" si="7"/>
        <v>6.7292534851636526E-2</v>
      </c>
      <c r="AI27" s="524">
        <f t="shared" si="7"/>
        <v>6.9111752149295713E-2</v>
      </c>
      <c r="AJ27" s="524">
        <f t="shared" si="7"/>
        <v>6.6353849955848948E-2</v>
      </c>
      <c r="AK27" s="524">
        <f t="shared" si="7"/>
        <v>6.5705297242607805E-2</v>
      </c>
      <c r="AL27" s="524">
        <f t="shared" si="7"/>
        <v>6.2863413555425338E-2</v>
      </c>
      <c r="AM27" s="524">
        <f t="shared" si="7"/>
        <v>5.9483551912544015E-2</v>
      </c>
      <c r="AN27" s="524">
        <f t="shared" si="7"/>
        <v>6.1868005900744129E-2</v>
      </c>
      <c r="AO27" s="524">
        <f t="shared" si="7"/>
        <v>5.7092760380381774E-2</v>
      </c>
      <c r="AP27" s="524">
        <f t="shared" si="7"/>
        <v>5.4938557165628954E-2</v>
      </c>
      <c r="AQ27" s="524">
        <f t="shared" si="7"/>
        <v>5.5847714172014999E-2</v>
      </c>
      <c r="AR27" s="524">
        <f t="shared" si="10"/>
        <v>5.4769456980596876E-2</v>
      </c>
      <c r="AS27" s="524">
        <f t="shared" si="10"/>
        <v>5.2048101854952039E-2</v>
      </c>
      <c r="AT27" s="524">
        <f t="shared" si="11"/>
        <v>5.1655658726237015E-2</v>
      </c>
      <c r="AU27" s="524">
        <f t="shared" si="11"/>
        <v>5.4627168020058452E-2</v>
      </c>
      <c r="AV27" s="524">
        <f t="shared" si="12"/>
        <v>4.6222371599264546E-2</v>
      </c>
      <c r="AW27" s="524">
        <f t="shared" si="12"/>
        <v>4.6424742912576554E-2</v>
      </c>
      <c r="AX27" s="524">
        <f t="shared" si="9"/>
        <v>4.5545924229355571E-2</v>
      </c>
      <c r="AY27" s="524">
        <f t="shared" si="9"/>
        <v>4.3472023038779666E-2</v>
      </c>
    </row>
    <row r="28" spans="25:59" s="509" customFormat="1" ht="15" customHeight="1">
      <c r="Y28" s="513"/>
      <c r="Z28" s="526" t="s">
        <v>62</v>
      </c>
      <c r="AA28" s="524">
        <f t="shared" si="7"/>
        <v>9.047732515982318E-2</v>
      </c>
      <c r="AB28" s="524">
        <f t="shared" si="7"/>
        <v>9.2922147077904985E-2</v>
      </c>
      <c r="AC28" s="524">
        <f t="shared" si="7"/>
        <v>9.1148000515510613E-2</v>
      </c>
      <c r="AD28" s="524">
        <f t="shared" si="7"/>
        <v>9.3854139905009043E-2</v>
      </c>
      <c r="AE28" s="524">
        <f t="shared" si="7"/>
        <v>8.1740865811698663E-2</v>
      </c>
      <c r="AF28" s="524">
        <f t="shared" si="7"/>
        <v>8.5126011706164642E-2</v>
      </c>
      <c r="AG28" s="524">
        <f t="shared" si="7"/>
        <v>8.5672160064757474E-2</v>
      </c>
      <c r="AH28" s="524">
        <f t="shared" si="7"/>
        <v>8.6914208499844534E-2</v>
      </c>
      <c r="AI28" s="524">
        <f t="shared" si="7"/>
        <v>8.6314894586289284E-2</v>
      </c>
      <c r="AJ28" s="524">
        <f t="shared" si="7"/>
        <v>8.5235534673432617E-2</v>
      </c>
      <c r="AK28" s="524">
        <f t="shared" si="7"/>
        <v>8.5707616685806121E-2</v>
      </c>
      <c r="AL28" s="524">
        <f t="shared" si="7"/>
        <v>8.3995651559217344E-2</v>
      </c>
      <c r="AM28" s="524">
        <f t="shared" si="7"/>
        <v>8.1710446317083477E-2</v>
      </c>
      <c r="AN28" s="524">
        <f t="shared" si="7"/>
        <v>8.1778856014038212E-2</v>
      </c>
      <c r="AO28" s="524">
        <f t="shared" si="7"/>
        <v>8.0085876386728469E-2</v>
      </c>
      <c r="AP28" s="524">
        <f t="shared" si="7"/>
        <v>8.1351314918500645E-2</v>
      </c>
      <c r="AQ28" s="524">
        <f t="shared" si="7"/>
        <v>8.2643124688633274E-2</v>
      </c>
      <c r="AR28" s="524">
        <f t="shared" si="10"/>
        <v>7.9420111532429116E-2</v>
      </c>
      <c r="AS28" s="524">
        <f t="shared" si="10"/>
        <v>8.0058664482006367E-2</v>
      </c>
      <c r="AT28" s="524">
        <f t="shared" si="11"/>
        <v>8.1944287686683007E-2</v>
      </c>
      <c r="AU28" s="524">
        <f t="shared" si="11"/>
        <v>8.4027775210387595E-2</v>
      </c>
      <c r="AV28" s="524">
        <f t="shared" si="12"/>
        <v>7.8440345102895367E-2</v>
      </c>
      <c r="AW28" s="524">
        <f t="shared" si="12"/>
        <v>7.4060045367554075E-2</v>
      </c>
      <c r="AX28" s="524">
        <f t="shared" si="9"/>
        <v>7.2905931471850177E-2</v>
      </c>
      <c r="AY28" s="524">
        <f t="shared" si="9"/>
        <v>7.7737815234444077E-2</v>
      </c>
    </row>
    <row r="29" spans="25:59" s="509" customFormat="1" ht="15" customHeight="1">
      <c r="Y29" s="513"/>
      <c r="Z29" s="525" t="s">
        <v>63</v>
      </c>
      <c r="AA29" s="524">
        <f t="shared" si="7"/>
        <v>0.35959833934274582</v>
      </c>
      <c r="AB29" s="524">
        <f t="shared" si="7"/>
        <v>0.35740811547011558</v>
      </c>
      <c r="AC29" s="524">
        <f t="shared" si="7"/>
        <v>0.35487364958715095</v>
      </c>
      <c r="AD29" s="524">
        <f t="shared" si="7"/>
        <v>0.33145498919529714</v>
      </c>
      <c r="AE29" s="524">
        <f t="shared" si="7"/>
        <v>0.35326421748405024</v>
      </c>
      <c r="AF29" s="524">
        <f t="shared" si="7"/>
        <v>0.3371731132714787</v>
      </c>
      <c r="AG29" s="524">
        <f t="shared" si="7"/>
        <v>0.33394007335983716</v>
      </c>
      <c r="AH29" s="524">
        <f t="shared" si="7"/>
        <v>0.33381991411778827</v>
      </c>
      <c r="AI29" s="524">
        <f t="shared" si="7"/>
        <v>0.33539135339399373</v>
      </c>
      <c r="AJ29" s="524">
        <f t="shared" si="7"/>
        <v>0.34849747339077491</v>
      </c>
      <c r="AK29" s="524">
        <f t="shared" si="7"/>
        <v>0.35384175033138066</v>
      </c>
      <c r="AL29" s="524">
        <f t="shared" si="7"/>
        <v>0.35137639548743177</v>
      </c>
      <c r="AM29" s="524">
        <f t="shared" si="7"/>
        <v>0.36433871233834386</v>
      </c>
      <c r="AN29" s="524">
        <f t="shared" si="7"/>
        <v>0.3818507170857024</v>
      </c>
      <c r="AO29" s="524">
        <f t="shared" si="7"/>
        <v>0.38531936843309561</v>
      </c>
      <c r="AP29" s="524">
        <f t="shared" si="7"/>
        <v>0.39815077951251249</v>
      </c>
      <c r="AQ29" s="524">
        <f t="shared" si="7"/>
        <v>0.38267007635365397</v>
      </c>
      <c r="AR29" s="524">
        <f t="shared" si="10"/>
        <v>0.42528720938657338</v>
      </c>
      <c r="AS29" s="524">
        <f t="shared" si="10"/>
        <v>0.41381097829108787</v>
      </c>
      <c r="AT29" s="524">
        <f t="shared" si="11"/>
        <v>0.39253955515467559</v>
      </c>
      <c r="AU29" s="524">
        <f t="shared" si="11"/>
        <v>0.42144879944674379</v>
      </c>
      <c r="AV29" s="524">
        <f t="shared" si="12"/>
        <v>0.46348419162502535</v>
      </c>
      <c r="AW29" s="524">
        <f t="shared" si="12"/>
        <v>0.48560734797070365</v>
      </c>
      <c r="AX29" s="524">
        <f t="shared" si="9"/>
        <v>0.49160256248791356</v>
      </c>
      <c r="AY29" s="524">
        <f t="shared" si="9"/>
        <v>0.48679135546330932</v>
      </c>
    </row>
    <row r="30" spans="25:59" s="509" customFormat="1" ht="15" customHeight="1">
      <c r="Y30" s="513"/>
      <c r="Z30" s="525" t="s">
        <v>64</v>
      </c>
      <c r="AA30" s="524">
        <f t="shared" si="7"/>
        <v>5.3602713504791047E-4</v>
      </c>
      <c r="AB30" s="524">
        <f t="shared" si="7"/>
        <v>4.6718991902262608E-4</v>
      </c>
      <c r="AC30" s="524">
        <f t="shared" si="7"/>
        <v>4.5057940065350332E-4</v>
      </c>
      <c r="AD30" s="524">
        <f t="shared" si="7"/>
        <v>4.1681710132746144E-4</v>
      </c>
      <c r="AE30" s="524">
        <f t="shared" si="7"/>
        <v>3.6518277254990456E-4</v>
      </c>
      <c r="AF30" s="524">
        <f t="shared" si="7"/>
        <v>3.3856524757366733E-4</v>
      </c>
      <c r="AG30" s="524">
        <f t="shared" si="7"/>
        <v>3.2135140828140315E-4</v>
      </c>
      <c r="AH30" s="524">
        <f t="shared" si="7"/>
        <v>3.0484646453528627E-4</v>
      </c>
      <c r="AI30" s="524">
        <f t="shared" si="7"/>
        <v>3.0049124131800356E-4</v>
      </c>
      <c r="AJ30" s="524">
        <f t="shared" si="7"/>
        <v>2.9531763030638382E-4</v>
      </c>
      <c r="AK30" s="524">
        <f t="shared" si="7"/>
        <v>2.8685004688207375E-4</v>
      </c>
      <c r="AL30" s="524">
        <f t="shared" si="7"/>
        <v>2.6955501949470358E-4</v>
      </c>
      <c r="AM30" s="524">
        <f t="shared" si="7"/>
        <v>2.6674921761846182E-4</v>
      </c>
      <c r="AN30" s="524">
        <f t="shared" si="7"/>
        <v>2.7224289783492307E-4</v>
      </c>
      <c r="AO30" s="524">
        <f t="shared" si="7"/>
        <v>2.6542660081611033E-4</v>
      </c>
      <c r="AP30" s="524">
        <f t="shared" si="7"/>
        <v>2.7495382685489871E-4</v>
      </c>
      <c r="AQ30" s="524">
        <f t="shared" si="7"/>
        <v>2.6724650741120291E-4</v>
      </c>
      <c r="AR30" s="524">
        <f t="shared" si="10"/>
        <v>2.7571573666620563E-4</v>
      </c>
      <c r="AS30" s="524">
        <f t="shared" si="10"/>
        <v>2.6957954776368276E-4</v>
      </c>
      <c r="AT30" s="524">
        <f t="shared" si="11"/>
        <v>2.5682961911542486E-4</v>
      </c>
      <c r="AU30" s="524">
        <f t="shared" si="11"/>
        <v>2.5630103257534369E-4</v>
      </c>
      <c r="AV30" s="524">
        <f t="shared" si="12"/>
        <v>2.4854825775225104E-4</v>
      </c>
      <c r="AW30" s="524">
        <f t="shared" si="12"/>
        <v>2.3436818890003514E-4</v>
      </c>
      <c r="AX30" s="524">
        <f t="shared" si="9"/>
        <v>2.299193132292426E-4</v>
      </c>
      <c r="AY30" s="1098">
        <f t="shared" si="9"/>
        <v>2.3210964284588726E-4</v>
      </c>
    </row>
    <row r="31" spans="25:59" s="509" customFormat="1" ht="15" customHeight="1">
      <c r="Y31" s="513"/>
      <c r="Z31" s="525" t="s">
        <v>65</v>
      </c>
      <c r="AA31" s="524">
        <f t="shared" si="7"/>
        <v>0.24153631849359425</v>
      </c>
      <c r="AB31" s="524">
        <f t="shared" si="7"/>
        <v>0.24293125920674533</v>
      </c>
      <c r="AC31" s="524">
        <f t="shared" si="7"/>
        <v>0.24410977890807301</v>
      </c>
      <c r="AD31" s="524">
        <f t="shared" si="7"/>
        <v>0.24980465208971891</v>
      </c>
      <c r="AE31" s="524">
        <f t="shared" si="7"/>
        <v>0.25584921000880911</v>
      </c>
      <c r="AF31" s="524">
        <f t="shared" si="7"/>
        <v>0.25944656339884109</v>
      </c>
      <c r="AG31" s="524">
        <f t="shared" si="7"/>
        <v>0.26396144562434426</v>
      </c>
      <c r="AH31" s="524">
        <f t="shared" si="7"/>
        <v>0.26286335977562558</v>
      </c>
      <c r="AI31" s="524">
        <f t="shared" si="7"/>
        <v>0.26708400380175357</v>
      </c>
      <c r="AJ31" s="524">
        <f t="shared" si="7"/>
        <v>0.26312141402979483</v>
      </c>
      <c r="AK31" s="524">
        <f t="shared" si="7"/>
        <v>0.25941169576674417</v>
      </c>
      <c r="AL31" s="524">
        <f t="shared" si="7"/>
        <v>0.27634577473701222</v>
      </c>
      <c r="AM31" s="524">
        <f t="shared" si="7"/>
        <v>0.27780315835721514</v>
      </c>
      <c r="AN31" s="524">
        <f t="shared" si="7"/>
        <v>0.27693400887960168</v>
      </c>
      <c r="AO31" s="524">
        <f t="shared" si="7"/>
        <v>0.27929120221519055</v>
      </c>
      <c r="AP31" s="524">
        <f t="shared" si="7"/>
        <v>0.26494061603835928</v>
      </c>
      <c r="AQ31" s="524">
        <f t="shared" si="7"/>
        <v>0.29196108816384059</v>
      </c>
      <c r="AR31" s="524">
        <f t="shared" si="10"/>
        <v>0.26923287282159919</v>
      </c>
      <c r="AS31" s="524">
        <f t="shared" si="10"/>
        <v>0.2808816132088453</v>
      </c>
      <c r="AT31" s="524">
        <f t="shared" si="11"/>
        <v>0.30318087246536829</v>
      </c>
      <c r="AU31" s="524">
        <f t="shared" si="11"/>
        <v>0.26495511766086466</v>
      </c>
      <c r="AV31" s="524">
        <f t="shared" si="12"/>
        <v>0.24821444710318616</v>
      </c>
      <c r="AW31" s="524">
        <f t="shared" si="12"/>
        <v>0.23585685535347412</v>
      </c>
      <c r="AX31" s="524">
        <f t="shared" si="9"/>
        <v>0.230155778945695</v>
      </c>
      <c r="AY31" s="524">
        <f t="shared" si="9"/>
        <v>0.21831356902311075</v>
      </c>
    </row>
    <row r="32" spans="25:59" s="509" customFormat="1" ht="15" customHeight="1">
      <c r="Y32" s="513"/>
      <c r="Z32" s="520" t="s">
        <v>66</v>
      </c>
      <c r="AA32" s="524">
        <f t="shared" si="7"/>
        <v>3.8399950335486141E-2</v>
      </c>
      <c r="AB32" s="524">
        <f t="shared" si="7"/>
        <v>4.3115313628876002E-2</v>
      </c>
      <c r="AC32" s="524">
        <f t="shared" si="7"/>
        <v>4.6039746890378028E-2</v>
      </c>
      <c r="AD32" s="524">
        <f t="shared" si="7"/>
        <v>5.1705201106677631E-2</v>
      </c>
      <c r="AE32" s="524">
        <f t="shared" si="7"/>
        <v>5.8262515109196361E-2</v>
      </c>
      <c r="AF32" s="524">
        <f t="shared" si="7"/>
        <v>6.077559078860522E-2</v>
      </c>
      <c r="AG32" s="524">
        <f t="shared" si="7"/>
        <v>6.1760591769009693E-2</v>
      </c>
      <c r="AH32" s="524">
        <f t="shared" si="7"/>
        <v>5.8594309205652777E-2</v>
      </c>
      <c r="AI32" s="524">
        <f t="shared" si="7"/>
        <v>5.61299934524929E-2</v>
      </c>
      <c r="AJ32" s="524">
        <f t="shared" si="7"/>
        <v>5.117824479314461E-2</v>
      </c>
      <c r="AK32" s="524">
        <f t="shared" si="7"/>
        <v>4.3523161821097354E-2</v>
      </c>
      <c r="AL32" s="524">
        <f t="shared" si="7"/>
        <v>4.3403699834959231E-2</v>
      </c>
      <c r="AM32" s="524">
        <f t="shared" si="7"/>
        <v>3.6838098683066194E-2</v>
      </c>
      <c r="AN32" s="524">
        <f t="shared" si="7"/>
        <v>3.1999810212588534E-2</v>
      </c>
      <c r="AO32" s="524">
        <f t="shared" si="7"/>
        <v>3.0709373958776109E-2</v>
      </c>
      <c r="AP32" s="524">
        <f t="shared" si="7"/>
        <v>2.5319793598929243E-2</v>
      </c>
      <c r="AQ32" s="524">
        <f t="shared" si="7"/>
        <v>2.2256511401323262E-2</v>
      </c>
      <c r="AR32" s="524">
        <f t="shared" si="10"/>
        <v>1.6793686515680306E-2</v>
      </c>
      <c r="AS32" s="524">
        <f t="shared" si="10"/>
        <v>1.393256473770443E-2</v>
      </c>
      <c r="AT32" s="524">
        <f t="shared" si="11"/>
        <v>1.184527429381118E-2</v>
      </c>
      <c r="AU32" s="524">
        <f t="shared" si="11"/>
        <v>9.6482739842423133E-3</v>
      </c>
      <c r="AV32" s="524">
        <f t="shared" si="12"/>
        <v>9.5128504369764687E-3</v>
      </c>
      <c r="AW32" s="524">
        <f t="shared" si="12"/>
        <v>8.8290656907166476E-3</v>
      </c>
      <c r="AX32" s="524">
        <f t="shared" si="9"/>
        <v>7.9878277352075974E-3</v>
      </c>
      <c r="AY32" s="524">
        <f t="shared" si="9"/>
        <v>8.5644489825593469E-3</v>
      </c>
    </row>
    <row r="33" spans="25:51" s="509" customFormat="1" ht="15" customHeight="1">
      <c r="Y33" s="513"/>
      <c r="Z33" s="526" t="s">
        <v>67</v>
      </c>
      <c r="AA33" s="524">
        <f t="shared" si="7"/>
        <v>5.8815050155575394E-2</v>
      </c>
      <c r="AB33" s="524">
        <f t="shared" si="7"/>
        <v>5.6503391805730233E-2</v>
      </c>
      <c r="AC33" s="524">
        <f t="shared" si="7"/>
        <v>5.3373197134532445E-2</v>
      </c>
      <c r="AD33" s="524">
        <f t="shared" si="7"/>
        <v>5.1608234514465917E-2</v>
      </c>
      <c r="AE33" s="524">
        <f t="shared" si="7"/>
        <v>4.8720774197608001E-2</v>
      </c>
      <c r="AF33" s="524">
        <f t="shared" si="7"/>
        <v>4.7763917907752196E-2</v>
      </c>
      <c r="AG33" s="524">
        <f t="shared" si="7"/>
        <v>4.9302747237918131E-2</v>
      </c>
      <c r="AH33" s="524">
        <f t="shared" si="7"/>
        <v>5.1545465040959783E-2</v>
      </c>
      <c r="AI33" s="524">
        <f t="shared" si="7"/>
        <v>5.1325524084818545E-2</v>
      </c>
      <c r="AJ33" s="524">
        <f t="shared" si="7"/>
        <v>5.0544536656243214E-2</v>
      </c>
      <c r="AK33" s="524">
        <f t="shared" si="7"/>
        <v>5.180737776531337E-2</v>
      </c>
      <c r="AL33" s="524">
        <f t="shared" si="7"/>
        <v>5.2462134566341086E-2</v>
      </c>
      <c r="AM33" s="524">
        <f t="shared" si="7"/>
        <v>5.0215316734914424E-2</v>
      </c>
      <c r="AN33" s="524">
        <f t="shared" si="7"/>
        <v>5.0018192866577854E-2</v>
      </c>
      <c r="AO33" s="524">
        <f t="shared" si="7"/>
        <v>4.6852426584003674E-2</v>
      </c>
      <c r="AP33" s="524">
        <f t="shared" si="7"/>
        <v>4.9426284123555632E-2</v>
      </c>
      <c r="AQ33" s="524">
        <f t="shared" si="7"/>
        <v>4.7650107826167139E-2</v>
      </c>
      <c r="AR33" s="524">
        <f t="shared" si="10"/>
        <v>4.419684021265529E-2</v>
      </c>
      <c r="AS33" s="524">
        <f t="shared" si="10"/>
        <v>4.9601023474828324E-2</v>
      </c>
      <c r="AT33" s="524">
        <f t="shared" si="11"/>
        <v>4.7733700503676084E-2</v>
      </c>
      <c r="AU33" s="524">
        <f t="shared" si="11"/>
        <v>4.4268345060534092E-2</v>
      </c>
      <c r="AV33" s="524">
        <f t="shared" si="12"/>
        <v>4.1457480749797444E-2</v>
      </c>
      <c r="AW33" s="524">
        <f t="shared" si="12"/>
        <v>4.6400972874355961E-2</v>
      </c>
      <c r="AX33" s="524">
        <f t="shared" si="9"/>
        <v>5.2850184801633907E-2</v>
      </c>
      <c r="AY33" s="524">
        <f t="shared" si="9"/>
        <v>6.5118481129385924E-2</v>
      </c>
    </row>
    <row r="34" spans="25:51" s="509" customFormat="1" ht="15" customHeight="1">
      <c r="Y34" s="519"/>
      <c r="Z34" s="525" t="s">
        <v>68</v>
      </c>
      <c r="AA34" s="524">
        <f t="shared" si="7"/>
        <v>1.0172234574002048E-2</v>
      </c>
      <c r="AB34" s="524">
        <f t="shared" si="7"/>
        <v>1.268257049159319E-2</v>
      </c>
      <c r="AC34" s="524">
        <f t="shared" si="7"/>
        <v>1.4700136966825017E-2</v>
      </c>
      <c r="AD34" s="524">
        <f t="shared" si="7"/>
        <v>1.546359745688989E-2</v>
      </c>
      <c r="AE34" s="524">
        <f t="shared" si="7"/>
        <v>1.8242438916726111E-2</v>
      </c>
      <c r="AF34" s="524">
        <f t="shared" si="7"/>
        <v>1.8491735892874017E-2</v>
      </c>
      <c r="AG34" s="524">
        <f t="shared" si="7"/>
        <v>1.7105555835221109E-2</v>
      </c>
      <c r="AH34" s="524">
        <f t="shared" si="7"/>
        <v>1.5643385024477131E-2</v>
      </c>
      <c r="AI34" s="524">
        <f t="shared" si="7"/>
        <v>1.4524519066288799E-2</v>
      </c>
      <c r="AJ34" s="524">
        <f t="shared" si="7"/>
        <v>1.3553824635841613E-2</v>
      </c>
      <c r="AK34" s="524">
        <f t="shared" si="7"/>
        <v>1.2387224020975893E-2</v>
      </c>
      <c r="AL34" s="524">
        <f t="shared" si="7"/>
        <v>1.1861196937518734E-2</v>
      </c>
      <c r="AM34" s="524">
        <f t="shared" si="7"/>
        <v>1.1599719103064442E-2</v>
      </c>
      <c r="AN34" s="524">
        <f t="shared" si="7"/>
        <v>1.1699895406872753E-2</v>
      </c>
      <c r="AO34" s="524">
        <f t="shared" si="7"/>
        <v>1.1037863737621639E-2</v>
      </c>
      <c r="AP34" s="524">
        <f t="shared" si="7"/>
        <v>1.0393429401813321E-2</v>
      </c>
      <c r="AQ34" s="524">
        <f t="shared" si="7"/>
        <v>1.1229244026701463E-2</v>
      </c>
      <c r="AR34" s="524">
        <f t="shared" si="10"/>
        <v>1.3692322966778135E-2</v>
      </c>
      <c r="AS34" s="524">
        <f t="shared" si="10"/>
        <v>1.8015892265279713E-2</v>
      </c>
      <c r="AT34" s="524">
        <f t="shared" si="11"/>
        <v>1.874008698255035E-2</v>
      </c>
      <c r="AU34" s="524">
        <f t="shared" si="11"/>
        <v>2.0891485468828113E-2</v>
      </c>
      <c r="AV34" s="524">
        <f t="shared" si="12"/>
        <v>2.2518880596440333E-2</v>
      </c>
      <c r="AW34" s="524">
        <f t="shared" si="12"/>
        <v>2.0676831561590166E-2</v>
      </c>
      <c r="AX34" s="524">
        <f t="shared" si="9"/>
        <v>1.965319851835675E-2</v>
      </c>
      <c r="AY34" s="524">
        <f t="shared" si="9"/>
        <v>2.2694273721252912E-2</v>
      </c>
    </row>
    <row r="35" spans="25:51">
      <c r="Y35" s="225"/>
      <c r="Z35" s="225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</row>
    <row r="36" spans="25:51" ht="18.75">
      <c r="Y36" s="187" t="s">
        <v>235</v>
      </c>
      <c r="AY36" s="187"/>
    </row>
    <row r="37" spans="25:51">
      <c r="Y37" s="228" t="s">
        <v>57</v>
      </c>
      <c r="Z37" s="229"/>
      <c r="AA37" s="230">
        <v>1990</v>
      </c>
      <c r="AB37" s="230">
        <v>1991</v>
      </c>
      <c r="AC37" s="230">
        <v>1992</v>
      </c>
      <c r="AD37" s="230">
        <v>1993</v>
      </c>
      <c r="AE37" s="230">
        <v>1994</v>
      </c>
      <c r="AF37" s="230">
        <v>1995</v>
      </c>
      <c r="AG37" s="230">
        <v>1996</v>
      </c>
      <c r="AH37" s="230">
        <v>1997</v>
      </c>
      <c r="AI37" s="230">
        <v>1998</v>
      </c>
      <c r="AJ37" s="230">
        <v>1999</v>
      </c>
      <c r="AK37" s="230">
        <v>2000</v>
      </c>
      <c r="AL37" s="230">
        <v>2001</v>
      </c>
      <c r="AM37" s="230">
        <v>2002</v>
      </c>
      <c r="AN37" s="230">
        <v>2003</v>
      </c>
      <c r="AO37" s="230">
        <v>2004</v>
      </c>
      <c r="AP37" s="230">
        <v>2005</v>
      </c>
      <c r="AQ37" s="230">
        <f t="shared" ref="AQ37:AW37" si="13">AP37+1</f>
        <v>2006</v>
      </c>
      <c r="AR37" s="230">
        <f t="shared" si="13"/>
        <v>2007</v>
      </c>
      <c r="AS37" s="230">
        <f t="shared" si="13"/>
        <v>2008</v>
      </c>
      <c r="AT37" s="230">
        <f t="shared" si="13"/>
        <v>2009</v>
      </c>
      <c r="AU37" s="230">
        <f t="shared" si="13"/>
        <v>2010</v>
      </c>
      <c r="AV37" s="230">
        <f t="shared" si="13"/>
        <v>2011</v>
      </c>
      <c r="AW37" s="230">
        <f t="shared" si="13"/>
        <v>2012</v>
      </c>
      <c r="AX37" s="230">
        <f>AW37+1</f>
        <v>2013</v>
      </c>
      <c r="AY37" s="230">
        <f>AX37+1</f>
        <v>2014</v>
      </c>
    </row>
    <row r="38" spans="25:51" s="509" customFormat="1" ht="15" customHeight="1">
      <c r="Y38" s="510" t="s">
        <v>59</v>
      </c>
      <c r="Z38" s="521"/>
      <c r="AA38" s="512">
        <f t="shared" ref="AA38:AQ38" si="14">SUM(AA39:AA46)</f>
        <v>1622.9208740562831</v>
      </c>
      <c r="AB38" s="512">
        <f t="shared" si="14"/>
        <v>1656.113988146667</v>
      </c>
      <c r="AC38" s="512">
        <f t="shared" si="14"/>
        <v>1748.6932994675749</v>
      </c>
      <c r="AD38" s="512">
        <f t="shared" si="14"/>
        <v>1786.8608988568249</v>
      </c>
      <c r="AE38" s="512">
        <f t="shared" si="14"/>
        <v>1913.5818778345533</v>
      </c>
      <c r="AF38" s="512">
        <f t="shared" si="14"/>
        <v>1970.9351792898883</v>
      </c>
      <c r="AG38" s="512">
        <f t="shared" si="14"/>
        <v>1978.8837020901524</v>
      </c>
      <c r="AH38" s="512">
        <f t="shared" si="14"/>
        <v>1915.9919355111133</v>
      </c>
      <c r="AI38" s="512">
        <f t="shared" si="14"/>
        <v>1913.4443888173848</v>
      </c>
      <c r="AJ38" s="512">
        <f t="shared" si="14"/>
        <v>1984.4929547018533</v>
      </c>
      <c r="AK38" s="512">
        <f t="shared" si="14"/>
        <v>2007.8610058746062</v>
      </c>
      <c r="AL38" s="512">
        <f t="shared" si="14"/>
        <v>2009.4946251012366</v>
      </c>
      <c r="AM38" s="512">
        <f t="shared" si="14"/>
        <v>2125.7054652512966</v>
      </c>
      <c r="AN38" s="512">
        <f t="shared" si="14"/>
        <v>2129.1400510640256</v>
      </c>
      <c r="AO38" s="512">
        <f t="shared" si="14"/>
        <v>2105.8944171534868</v>
      </c>
      <c r="AP38" s="512">
        <f t="shared" si="14"/>
        <v>2166.4329059766787</v>
      </c>
      <c r="AQ38" s="512">
        <f t="shared" si="14"/>
        <v>2098.4572945342125</v>
      </c>
      <c r="AR38" s="512">
        <f t="shared" ref="AR38:AW38" si="15">SUM(AR39:AR46)</f>
        <v>2187.1865149034943</v>
      </c>
      <c r="AS38" s="512">
        <f t="shared" si="15"/>
        <v>2127.4002125554275</v>
      </c>
      <c r="AT38" s="512">
        <f t="shared" si="15"/>
        <v>2062.8700380715627</v>
      </c>
      <c r="AU38" s="512">
        <f t="shared" si="15"/>
        <v>2058.6675382945946</v>
      </c>
      <c r="AV38" s="512">
        <f t="shared" si="15"/>
        <v>2212.5415434572578</v>
      </c>
      <c r="AW38" s="512">
        <f t="shared" si="15"/>
        <v>2326.3318427303084</v>
      </c>
      <c r="AX38" s="512">
        <f>SUM(AX39:AX46)</f>
        <v>2293.161259050727</v>
      </c>
      <c r="AY38" s="512">
        <f>SUM(AY39:AY46)</f>
        <v>2202.3731933953391</v>
      </c>
    </row>
    <row r="39" spans="25:51" s="509" customFormat="1" ht="15" customHeight="1">
      <c r="Y39" s="513"/>
      <c r="Z39" s="523" t="s">
        <v>69</v>
      </c>
      <c r="AA39" s="527">
        <v>211.00722399443356</v>
      </c>
      <c r="AB39" s="527">
        <v>209.5883758496465</v>
      </c>
      <c r="AC39" s="527">
        <v>223.24288605543271</v>
      </c>
      <c r="AD39" s="527">
        <v>242.78921830727484</v>
      </c>
      <c r="AE39" s="527">
        <v>246.09336842764739</v>
      </c>
      <c r="AF39" s="527">
        <v>270.15682910633586</v>
      </c>
      <c r="AG39" s="527">
        <v>251.3486513959873</v>
      </c>
      <c r="AH39" s="527">
        <v>231.07440170004966</v>
      </c>
      <c r="AI39" s="527">
        <v>245.57622229843929</v>
      </c>
      <c r="AJ39" s="527">
        <v>265.77310814525458</v>
      </c>
      <c r="AK39" s="527">
        <v>275.92008915777666</v>
      </c>
      <c r="AL39" s="527">
        <v>249.48558414155283</v>
      </c>
      <c r="AM39" s="527">
        <v>283.1916048325287</v>
      </c>
      <c r="AN39" s="527">
        <v>251.53661395099962</v>
      </c>
      <c r="AO39" s="527">
        <v>269.37435051330164</v>
      </c>
      <c r="AP39" s="527">
        <v>305.53543377451331</v>
      </c>
      <c r="AQ39" s="527">
        <v>252.99178718473806</v>
      </c>
      <c r="AR39" s="527">
        <v>276.84144739197251</v>
      </c>
      <c r="AS39" s="527">
        <v>258.07575421365283</v>
      </c>
      <c r="AT39" s="527">
        <v>251.64490919041432</v>
      </c>
      <c r="AU39" s="527">
        <v>290.3567046222052</v>
      </c>
      <c r="AV39" s="527">
        <v>297.05974946613549</v>
      </c>
      <c r="AW39" s="527">
        <v>298.59598344174725</v>
      </c>
      <c r="AX39" s="527">
        <v>285.57524743000636</v>
      </c>
      <c r="AY39" s="527">
        <v>271.24343173129262</v>
      </c>
    </row>
    <row r="40" spans="25:51" s="509" customFormat="1" ht="15" customHeight="1">
      <c r="Y40" s="513"/>
      <c r="Z40" s="525" t="s">
        <v>70</v>
      </c>
      <c r="AA40" s="527">
        <v>35.061715782500521</v>
      </c>
      <c r="AB40" s="527">
        <v>26.853508629639077</v>
      </c>
      <c r="AC40" s="527">
        <v>30.431552278287871</v>
      </c>
      <c r="AD40" s="527">
        <v>17.690499820655145</v>
      </c>
      <c r="AE40" s="527">
        <v>52.668424028103992</v>
      </c>
      <c r="AF40" s="527">
        <v>40.412111392520089</v>
      </c>
      <c r="AG40" s="527">
        <v>32.045063329960421</v>
      </c>
      <c r="AH40" s="527">
        <v>33.385785787326959</v>
      </c>
      <c r="AI40" s="527">
        <v>37.669320952493202</v>
      </c>
      <c r="AJ40" s="527">
        <v>42.599473792693693</v>
      </c>
      <c r="AK40" s="527">
        <v>44.722788364549075</v>
      </c>
      <c r="AL40" s="527">
        <v>39.617801260122882</v>
      </c>
      <c r="AM40" s="527">
        <v>43.805257779627929</v>
      </c>
      <c r="AN40" s="527">
        <v>34.685660574766992</v>
      </c>
      <c r="AO40" s="527">
        <v>50.473630533178309</v>
      </c>
      <c r="AP40" s="527">
        <v>47.830815311264395</v>
      </c>
      <c r="AQ40" s="527">
        <v>40.552947945974118</v>
      </c>
      <c r="AR40" s="527">
        <v>52.276948106339567</v>
      </c>
      <c r="AS40" s="527">
        <v>40.570466747521579</v>
      </c>
      <c r="AT40" s="527">
        <v>30.418373737706062</v>
      </c>
      <c r="AU40" s="527">
        <v>52.230302398286582</v>
      </c>
      <c r="AV40" s="527">
        <v>48.684085906488193</v>
      </c>
      <c r="AW40" s="527">
        <v>51.911073456475648</v>
      </c>
      <c r="AX40" s="527">
        <v>56.696716532669932</v>
      </c>
      <c r="AY40" s="527">
        <v>42.449249819521015</v>
      </c>
    </row>
    <row r="41" spans="25:51" s="509" customFormat="1" ht="15" customHeight="1">
      <c r="Y41" s="513"/>
      <c r="Z41" s="526" t="s">
        <v>71</v>
      </c>
      <c r="AA41" s="527">
        <v>270.09091562697773</v>
      </c>
      <c r="AB41" s="527">
        <v>274.24196656727031</v>
      </c>
      <c r="AC41" s="527">
        <v>293.22431458140818</v>
      </c>
      <c r="AD41" s="527">
        <v>316.00118136712399</v>
      </c>
      <c r="AE41" s="527">
        <v>283.4613190486246</v>
      </c>
      <c r="AF41" s="527">
        <v>298.17187380606049</v>
      </c>
      <c r="AG41" s="527">
        <v>307.34079384144263</v>
      </c>
      <c r="AH41" s="527">
        <v>312.22964724594055</v>
      </c>
      <c r="AI41" s="527">
        <v>282.93648231271231</v>
      </c>
      <c r="AJ41" s="527">
        <v>284.00685304895745</v>
      </c>
      <c r="AK41" s="527">
        <v>297.63696394643682</v>
      </c>
      <c r="AL41" s="527">
        <v>297.86580126996608</v>
      </c>
      <c r="AM41" s="527">
        <v>296.821338434099</v>
      </c>
      <c r="AN41" s="527">
        <v>310.13349598809816</v>
      </c>
      <c r="AO41" s="527">
        <v>294.37755251484214</v>
      </c>
      <c r="AP41" s="527">
        <v>307.76425902547703</v>
      </c>
      <c r="AQ41" s="527">
        <v>307.26369157436966</v>
      </c>
      <c r="AR41" s="527">
        <v>308.5406128645875</v>
      </c>
      <c r="AS41" s="527">
        <v>290.02833925324092</v>
      </c>
      <c r="AT41" s="527">
        <v>280.26528389547036</v>
      </c>
      <c r="AU41" s="527">
        <v>291.5380560971762</v>
      </c>
      <c r="AV41" s="527">
        <v>300.51446040802904</v>
      </c>
      <c r="AW41" s="527">
        <v>308.63889791737546</v>
      </c>
      <c r="AX41" s="527">
        <v>295.66334223069418</v>
      </c>
      <c r="AY41" s="527">
        <v>283.58149502964011</v>
      </c>
    </row>
    <row r="42" spans="25:51" s="509" customFormat="1" ht="15" customHeight="1">
      <c r="Y42" s="513"/>
      <c r="Z42" s="525" t="s">
        <v>72</v>
      </c>
      <c r="AA42" s="527">
        <v>79.061085470661936</v>
      </c>
      <c r="AB42" s="527">
        <v>78.281502945015632</v>
      </c>
      <c r="AC42" s="527">
        <v>79.025397249104898</v>
      </c>
      <c r="AD42" s="527">
        <v>80.157787338013364</v>
      </c>
      <c r="AE42" s="527">
        <v>84.663787123137922</v>
      </c>
      <c r="AF42" s="527">
        <v>82.97103863017108</v>
      </c>
      <c r="AG42" s="527">
        <v>79.831786310320908</v>
      </c>
      <c r="AH42" s="527">
        <v>80.814969629099039</v>
      </c>
      <c r="AI42" s="527">
        <v>90.384272367897267</v>
      </c>
      <c r="AJ42" s="527">
        <v>94.404400027737452</v>
      </c>
      <c r="AK42" s="527">
        <v>93.145473864071789</v>
      </c>
      <c r="AL42" s="527">
        <v>87.308875122840973</v>
      </c>
      <c r="AM42" s="527">
        <v>88.443825275048113</v>
      </c>
      <c r="AN42" s="527">
        <v>94.542898659759913</v>
      </c>
      <c r="AO42" s="527">
        <v>91.618256930759713</v>
      </c>
      <c r="AP42" s="527">
        <v>89.785799086321148</v>
      </c>
      <c r="AQ42" s="527">
        <v>90.171228292481572</v>
      </c>
      <c r="AR42" s="527">
        <v>94.185078765103427</v>
      </c>
      <c r="AS42" s="527">
        <v>94.708266797311893</v>
      </c>
      <c r="AT42" s="527">
        <v>91.028935183109994</v>
      </c>
      <c r="AU42" s="527">
        <v>93.731533368251789</v>
      </c>
      <c r="AV42" s="527">
        <v>100.67526232513009</v>
      </c>
      <c r="AW42" s="527">
        <v>107.38770121221943</v>
      </c>
      <c r="AX42" s="527">
        <v>108.68326555605142</v>
      </c>
      <c r="AY42" s="527">
        <v>109.03418538134959</v>
      </c>
    </row>
    <row r="43" spans="25:51" s="509" customFormat="1" ht="15" customHeight="1">
      <c r="Y43" s="513"/>
      <c r="Z43" s="532" t="s">
        <v>102</v>
      </c>
      <c r="AA43" s="527">
        <v>461.42461466146796</v>
      </c>
      <c r="AB43" s="527">
        <v>478.84306367662333</v>
      </c>
      <c r="AC43" s="527">
        <v>496.34723448043428</v>
      </c>
      <c r="AD43" s="527">
        <v>471.61801076274429</v>
      </c>
      <c r="AE43" s="527">
        <v>517.47688330871267</v>
      </c>
      <c r="AF43" s="527">
        <v>517.50061857626599</v>
      </c>
      <c r="AG43" s="527">
        <v>532.33706736823535</v>
      </c>
      <c r="AH43" s="527">
        <v>513.8435348907243</v>
      </c>
      <c r="AI43" s="527">
        <v>512.42568588159838</v>
      </c>
      <c r="AJ43" s="527">
        <v>546.7809146958142</v>
      </c>
      <c r="AK43" s="527">
        <v>559.29076495662923</v>
      </c>
      <c r="AL43" s="527">
        <v>563.42432384982123</v>
      </c>
      <c r="AM43" s="527">
        <v>613.20823973043252</v>
      </c>
      <c r="AN43" s="527">
        <v>649.07156091494198</v>
      </c>
      <c r="AO43" s="527">
        <v>625.31130478657894</v>
      </c>
      <c r="AP43" s="527">
        <v>657.09150023115274</v>
      </c>
      <c r="AQ43" s="527">
        <v>624.5496202650022</v>
      </c>
      <c r="AR43" s="527">
        <v>703.13459722364473</v>
      </c>
      <c r="AS43" s="527">
        <v>672.98139979800828</v>
      </c>
      <c r="AT43" s="527">
        <v>622.5277521837429</v>
      </c>
      <c r="AU43" s="527">
        <v>631.35142561172097</v>
      </c>
      <c r="AV43" s="527">
        <v>753.8252753831116</v>
      </c>
      <c r="AW43" s="527">
        <v>834.53230470981794</v>
      </c>
      <c r="AX43" s="527">
        <v>834.1790445905383</v>
      </c>
      <c r="AY43" s="527">
        <v>802.99830908593924</v>
      </c>
    </row>
    <row r="44" spans="25:51" s="509" customFormat="1" ht="15" customHeight="1">
      <c r="Y44" s="513"/>
      <c r="Z44" s="525" t="s">
        <v>73</v>
      </c>
      <c r="AA44" s="527">
        <v>454.31441408814578</v>
      </c>
      <c r="AB44" s="527">
        <v>473.7257305344869</v>
      </c>
      <c r="AC44" s="527">
        <v>507.38253160744546</v>
      </c>
      <c r="AD44" s="527">
        <v>538.75616729670242</v>
      </c>
      <c r="AE44" s="527">
        <v>601.07850480116394</v>
      </c>
      <c r="AF44" s="527">
        <v>631.13710887602861</v>
      </c>
      <c r="AG44" s="527">
        <v>644.56603120930743</v>
      </c>
      <c r="AH44" s="527">
        <v>615.91030137633015</v>
      </c>
      <c r="AI44" s="527">
        <v>618.45200943337545</v>
      </c>
      <c r="AJ44" s="527">
        <v>623.72545859931961</v>
      </c>
      <c r="AK44" s="527">
        <v>608.25108787080399</v>
      </c>
      <c r="AL44" s="527">
        <v>642.53485053132113</v>
      </c>
      <c r="AM44" s="527">
        <v>668.83463968406397</v>
      </c>
      <c r="AN44" s="527">
        <v>657.76336735735026</v>
      </c>
      <c r="AO44" s="527">
        <v>652.82848267912073</v>
      </c>
      <c r="AP44" s="527">
        <v>628.82970274049217</v>
      </c>
      <c r="AQ44" s="527">
        <v>659.37221387854834</v>
      </c>
      <c r="AR44" s="527">
        <v>625.59343348674201</v>
      </c>
      <c r="AS44" s="527">
        <v>627.18774482784352</v>
      </c>
      <c r="AT44" s="527">
        <v>649.85799935864623</v>
      </c>
      <c r="AU44" s="527">
        <v>565.31708828537876</v>
      </c>
      <c r="AV44" s="527">
        <v>570.23235269057932</v>
      </c>
      <c r="AW44" s="527">
        <v>569.22064959289492</v>
      </c>
      <c r="AX44" s="527">
        <v>546.10169293125966</v>
      </c>
      <c r="AY44" s="527">
        <v>499.67006502635292</v>
      </c>
    </row>
    <row r="45" spans="25:51" s="509" customFormat="1" ht="15" customHeight="1">
      <c r="Y45" s="513"/>
      <c r="Z45" s="526" t="s">
        <v>67</v>
      </c>
      <c r="AA45" s="527">
        <v>95.45217260615054</v>
      </c>
      <c r="AB45" s="527">
        <v>93.5760575472016</v>
      </c>
      <c r="AC45" s="527">
        <v>93.333352200318842</v>
      </c>
      <c r="AD45" s="527">
        <v>92.216736312932383</v>
      </c>
      <c r="AE45" s="527">
        <v>93.231190578611972</v>
      </c>
      <c r="AF45" s="527">
        <v>94.139586105103064</v>
      </c>
      <c r="AG45" s="527">
        <v>97.564402977386479</v>
      </c>
      <c r="AH45" s="527">
        <v>98.760695330648943</v>
      </c>
      <c r="AI45" s="527">
        <v>98.208536063207575</v>
      </c>
      <c r="AJ45" s="527">
        <v>100.30527689298422</v>
      </c>
      <c r="AK45" s="527">
        <v>104.02201363158782</v>
      </c>
      <c r="AL45" s="527">
        <v>105.42237743240021</v>
      </c>
      <c r="AM45" s="527">
        <v>106.74297322273249</v>
      </c>
      <c r="AN45" s="527">
        <v>106.49573771407584</v>
      </c>
      <c r="AO45" s="527">
        <v>98.666263573346967</v>
      </c>
      <c r="AP45" s="527">
        <v>107.07872834542361</v>
      </c>
      <c r="AQ45" s="527">
        <v>99.991716353162204</v>
      </c>
      <c r="AR45" s="527">
        <v>96.666732914464177</v>
      </c>
      <c r="AS45" s="527">
        <v>105.52122788331653</v>
      </c>
      <c r="AT45" s="527">
        <v>98.46842057531488</v>
      </c>
      <c r="AU45" s="527">
        <v>91.13380495014539</v>
      </c>
      <c r="AV45" s="527">
        <v>91.726398446006399</v>
      </c>
      <c r="AW45" s="527">
        <v>107.94406073127956</v>
      </c>
      <c r="AX45" s="527">
        <v>121.19399632077838</v>
      </c>
      <c r="AY45" s="527">
        <v>143.4151972339798</v>
      </c>
    </row>
    <row r="46" spans="25:51" s="509" customFormat="1" ht="15" customHeight="1">
      <c r="Y46" s="519"/>
      <c r="Z46" s="525" t="s">
        <v>68</v>
      </c>
      <c r="AA46" s="527">
        <v>16.508731825944945</v>
      </c>
      <c r="AB46" s="527">
        <v>21.003782396783635</v>
      </c>
      <c r="AC46" s="527">
        <v>25.706031015142504</v>
      </c>
      <c r="AD46" s="527">
        <v>27.631297651378372</v>
      </c>
      <c r="AE46" s="527">
        <v>34.908400518550884</v>
      </c>
      <c r="AF46" s="527">
        <v>36.446012797402908</v>
      </c>
      <c r="AG46" s="527">
        <v>33.84990565751216</v>
      </c>
      <c r="AH46" s="527">
        <v>29.972599550993497</v>
      </c>
      <c r="AI46" s="527">
        <v>27.791859507661417</v>
      </c>
      <c r="AJ46" s="527">
        <v>26.897469499092093</v>
      </c>
      <c r="AK46" s="527">
        <v>24.871824082750745</v>
      </c>
      <c r="AL46" s="527">
        <v>23.835011493211145</v>
      </c>
      <c r="AM46" s="527">
        <v>24.657586292763948</v>
      </c>
      <c r="AN46" s="527">
        <v>24.910715904032813</v>
      </c>
      <c r="AO46" s="527">
        <v>23.244575622358326</v>
      </c>
      <c r="AP46" s="527">
        <v>22.516667462033887</v>
      </c>
      <c r="AQ46" s="527">
        <v>23.56408903993642</v>
      </c>
      <c r="AR46" s="527">
        <v>29.947664150640545</v>
      </c>
      <c r="AS46" s="527">
        <v>38.327013034531745</v>
      </c>
      <c r="AT46" s="527">
        <v>38.658363947158044</v>
      </c>
      <c r="AU46" s="527">
        <v>43.008622961429658</v>
      </c>
      <c r="AV46" s="527">
        <v>49.823958831777787</v>
      </c>
      <c r="AW46" s="527">
        <v>48.101171668498253</v>
      </c>
      <c r="AX46" s="527">
        <v>45.067953458728837</v>
      </c>
      <c r="AY46" s="527">
        <v>49.981260087263706</v>
      </c>
    </row>
    <row r="47" spans="25:51">
      <c r="AY47" s="187"/>
    </row>
    <row r="48" spans="25:51">
      <c r="Y48" s="508" t="s">
        <v>224</v>
      </c>
      <c r="AY48" s="187"/>
    </row>
    <row r="49" spans="25:51">
      <c r="Y49" s="228" t="s">
        <v>57</v>
      </c>
      <c r="Z49" s="229"/>
      <c r="AA49" s="230">
        <v>1990</v>
      </c>
      <c r="AB49" s="230">
        <v>1991</v>
      </c>
      <c r="AC49" s="230">
        <v>1992</v>
      </c>
      <c r="AD49" s="230">
        <v>1993</v>
      </c>
      <c r="AE49" s="230">
        <v>1994</v>
      </c>
      <c r="AF49" s="230">
        <v>1995</v>
      </c>
      <c r="AG49" s="230">
        <v>1996</v>
      </c>
      <c r="AH49" s="230">
        <v>1997</v>
      </c>
      <c r="AI49" s="230">
        <v>1998</v>
      </c>
      <c r="AJ49" s="230">
        <v>1999</v>
      </c>
      <c r="AK49" s="230">
        <v>2000</v>
      </c>
      <c r="AL49" s="230">
        <v>2001</v>
      </c>
      <c r="AM49" s="230">
        <v>2002</v>
      </c>
      <c r="AN49" s="230">
        <v>2003</v>
      </c>
      <c r="AO49" s="230">
        <v>2004</v>
      </c>
      <c r="AP49" s="230">
        <v>2005</v>
      </c>
      <c r="AQ49" s="230">
        <f t="shared" ref="AQ49:AW49" si="16">AP49+1</f>
        <v>2006</v>
      </c>
      <c r="AR49" s="230">
        <f t="shared" si="16"/>
        <v>2007</v>
      </c>
      <c r="AS49" s="230">
        <f t="shared" si="16"/>
        <v>2008</v>
      </c>
      <c r="AT49" s="230">
        <f t="shared" si="16"/>
        <v>2009</v>
      </c>
      <c r="AU49" s="230">
        <f t="shared" si="16"/>
        <v>2010</v>
      </c>
      <c r="AV49" s="230">
        <f t="shared" si="16"/>
        <v>2011</v>
      </c>
      <c r="AW49" s="230">
        <f t="shared" si="16"/>
        <v>2012</v>
      </c>
      <c r="AX49" s="230">
        <f>AW49+1</f>
        <v>2013</v>
      </c>
      <c r="AY49" s="230">
        <f>AX49+1</f>
        <v>2014</v>
      </c>
    </row>
    <row r="50" spans="25:51" s="509" customFormat="1" ht="15" customHeight="1">
      <c r="Y50" s="510" t="s">
        <v>59</v>
      </c>
      <c r="Z50" s="521"/>
      <c r="AA50" s="528">
        <f t="shared" ref="AA50:AQ50" si="17">SUM(AA51:AA58)</f>
        <v>1</v>
      </c>
      <c r="AB50" s="528">
        <f t="shared" si="17"/>
        <v>1</v>
      </c>
      <c r="AC50" s="528">
        <f t="shared" si="17"/>
        <v>1</v>
      </c>
      <c r="AD50" s="528">
        <f t="shared" si="17"/>
        <v>1</v>
      </c>
      <c r="AE50" s="528">
        <f t="shared" si="17"/>
        <v>1</v>
      </c>
      <c r="AF50" s="528">
        <f t="shared" si="17"/>
        <v>1</v>
      </c>
      <c r="AG50" s="528">
        <f t="shared" si="17"/>
        <v>1.0000000000000002</v>
      </c>
      <c r="AH50" s="528">
        <f t="shared" si="17"/>
        <v>1</v>
      </c>
      <c r="AI50" s="528">
        <f t="shared" si="17"/>
        <v>1.0000000000000002</v>
      </c>
      <c r="AJ50" s="528">
        <f t="shared" si="17"/>
        <v>1</v>
      </c>
      <c r="AK50" s="528">
        <f t="shared" si="17"/>
        <v>1</v>
      </c>
      <c r="AL50" s="528">
        <f t="shared" si="17"/>
        <v>1</v>
      </c>
      <c r="AM50" s="528">
        <f t="shared" si="17"/>
        <v>0.99999999999999989</v>
      </c>
      <c r="AN50" s="528">
        <f t="shared" si="17"/>
        <v>1</v>
      </c>
      <c r="AO50" s="528">
        <f t="shared" si="17"/>
        <v>1</v>
      </c>
      <c r="AP50" s="528">
        <f t="shared" si="17"/>
        <v>0.99999999999999989</v>
      </c>
      <c r="AQ50" s="528">
        <f t="shared" si="17"/>
        <v>1.0000000000000002</v>
      </c>
      <c r="AR50" s="528">
        <f t="shared" ref="AR50:AW50" si="18">SUM(AR51:AR58)</f>
        <v>0.99999999999999989</v>
      </c>
      <c r="AS50" s="528">
        <f t="shared" si="18"/>
        <v>0.99999999999999978</v>
      </c>
      <c r="AT50" s="528">
        <f t="shared" si="18"/>
        <v>0.99999999999999989</v>
      </c>
      <c r="AU50" s="528">
        <f t="shared" si="18"/>
        <v>1</v>
      </c>
      <c r="AV50" s="528">
        <f t="shared" si="18"/>
        <v>1</v>
      </c>
      <c r="AW50" s="528">
        <f t="shared" si="18"/>
        <v>1</v>
      </c>
      <c r="AX50" s="528">
        <f>SUM(AX51:AX58)</f>
        <v>1.0000000000000002</v>
      </c>
      <c r="AY50" s="528">
        <f>SUM(AY51:AY58)</f>
        <v>0.99999999999999989</v>
      </c>
    </row>
    <row r="51" spans="25:51" s="509" customFormat="1" ht="15" customHeight="1">
      <c r="Y51" s="513"/>
      <c r="Z51" s="523" t="s">
        <v>69</v>
      </c>
      <c r="AA51" s="524">
        <f t="shared" ref="AA51:AQ58" si="19">+AA39/AA$10</f>
        <v>0.1300169511450352</v>
      </c>
      <c r="AB51" s="524">
        <f t="shared" si="19"/>
        <v>0.12655431772796857</v>
      </c>
      <c r="AC51" s="524">
        <f t="shared" si="19"/>
        <v>0.12766268740401965</v>
      </c>
      <c r="AD51" s="524">
        <f t="shared" si="19"/>
        <v>0.13587471664000453</v>
      </c>
      <c r="AE51" s="524">
        <f t="shared" si="19"/>
        <v>0.12860352163563102</v>
      </c>
      <c r="AF51" s="524">
        <f t="shared" si="19"/>
        <v>0.13707037752691145</v>
      </c>
      <c r="AG51" s="524">
        <f t="shared" si="19"/>
        <v>0.12701537292489992</v>
      </c>
      <c r="AH51" s="524">
        <f t="shared" si="19"/>
        <v>0.12060301372740793</v>
      </c>
      <c r="AI51" s="524">
        <f t="shared" si="19"/>
        <v>0.12834249259275265</v>
      </c>
      <c r="AJ51" s="524">
        <f t="shared" si="19"/>
        <v>0.13392494416045123</v>
      </c>
      <c r="AK51" s="524">
        <f t="shared" si="19"/>
        <v>0.13741991519855645</v>
      </c>
      <c r="AL51" s="524">
        <f t="shared" si="19"/>
        <v>0.12415339709056647</v>
      </c>
      <c r="AM51" s="524">
        <f t="shared" si="19"/>
        <v>0.13322240990665674</v>
      </c>
      <c r="AN51" s="524">
        <f t="shared" si="19"/>
        <v>0.11814000390688045</v>
      </c>
      <c r="AO51" s="524">
        <f t="shared" si="19"/>
        <v>0.12791446157942327</v>
      </c>
      <c r="AP51" s="524">
        <f t="shared" si="19"/>
        <v>0.1410315698822765</v>
      </c>
      <c r="AQ51" s="524">
        <f t="shared" si="19"/>
        <v>0.12056084621960048</v>
      </c>
      <c r="AR51" s="524">
        <f t="shared" ref="AR51:AW51" si="20">+AR39/AR$10</f>
        <v>0.12657422926923431</v>
      </c>
      <c r="AS51" s="524">
        <f t="shared" si="20"/>
        <v>0.12131039222923312</v>
      </c>
      <c r="AT51" s="524">
        <f t="shared" si="20"/>
        <v>0.12198776682299386</v>
      </c>
      <c r="AU51" s="524">
        <f t="shared" si="20"/>
        <v>0.14104108566395204</v>
      </c>
      <c r="AV51" s="524">
        <f t="shared" si="20"/>
        <v>0.13426177255047511</v>
      </c>
      <c r="AW51" s="524">
        <f t="shared" si="20"/>
        <v>0.12835485374747693</v>
      </c>
      <c r="AX51" s="524">
        <f t="shared" ref="AX51:AY58" si="21">+AX39/AX$10</f>
        <v>0.12453343449043904</v>
      </c>
      <c r="AY51" s="524">
        <f t="shared" si="21"/>
        <v>0.12315961370430775</v>
      </c>
    </row>
    <row r="52" spans="25:51" s="509" customFormat="1" ht="15" customHeight="1">
      <c r="Y52" s="513"/>
      <c r="Z52" s="525" t="s">
        <v>70</v>
      </c>
      <c r="AA52" s="524">
        <f t="shared" si="19"/>
        <v>2.1604082086188373E-2</v>
      </c>
      <c r="AB52" s="524">
        <f t="shared" si="19"/>
        <v>1.6214770735491733E-2</v>
      </c>
      <c r="AC52" s="524">
        <f t="shared" si="19"/>
        <v>1.7402452612790005E-2</v>
      </c>
      <c r="AD52" s="524">
        <f t="shared" si="19"/>
        <v>9.9003228689893818E-3</v>
      </c>
      <c r="AE52" s="524">
        <f t="shared" si="19"/>
        <v>2.7523475550314373E-2</v>
      </c>
      <c r="AF52" s="524">
        <f t="shared" si="19"/>
        <v>2.0504028654600524E-2</v>
      </c>
      <c r="AG52" s="524">
        <f t="shared" si="19"/>
        <v>1.6193505103970246E-2</v>
      </c>
      <c r="AH52" s="524">
        <f t="shared" si="19"/>
        <v>1.742480496319047E-2</v>
      </c>
      <c r="AI52" s="524">
        <f t="shared" si="19"/>
        <v>1.9686655735929145E-2</v>
      </c>
      <c r="AJ52" s="524">
        <f t="shared" si="19"/>
        <v>2.1466175373292651E-2</v>
      </c>
      <c r="AK52" s="524">
        <f t="shared" si="19"/>
        <v>2.2273846762150863E-2</v>
      </c>
      <c r="AL52" s="524">
        <f t="shared" si="19"/>
        <v>1.9715305910871481E-2</v>
      </c>
      <c r="AM52" s="524">
        <f t="shared" si="19"/>
        <v>2.0607397636082835E-2</v>
      </c>
      <c r="AN52" s="524">
        <f t="shared" si="19"/>
        <v>1.6290924853643626E-2</v>
      </c>
      <c r="AO52" s="524">
        <f t="shared" si="19"/>
        <v>2.3967787806476515E-2</v>
      </c>
      <c r="AP52" s="524">
        <f t="shared" si="19"/>
        <v>2.2078142913777955E-2</v>
      </c>
      <c r="AQ52" s="524">
        <f t="shared" si="19"/>
        <v>1.932512424798977E-2</v>
      </c>
      <c r="AR52" s="524">
        <f t="shared" ref="AR52:AS58" si="22">+AR40/AR$10</f>
        <v>2.3901458677677602E-2</v>
      </c>
      <c r="AS52" s="524">
        <f t="shared" si="22"/>
        <v>1.9070444060353103E-2</v>
      </c>
      <c r="AT52" s="524">
        <f t="shared" ref="AT52:AU58" si="23">+AT40/AT$10</f>
        <v>1.4745656864618642E-2</v>
      </c>
      <c r="AU52" s="524">
        <f t="shared" si="23"/>
        <v>2.5370926303891837E-2</v>
      </c>
      <c r="AV52" s="524">
        <f t="shared" ref="AV52:AW58" si="24">+AV40/AV$10</f>
        <v>2.2003693467565699E-2</v>
      </c>
      <c r="AW52" s="524">
        <f t="shared" si="24"/>
        <v>2.2314560847669099E-2</v>
      </c>
      <c r="AX52" s="524">
        <f t="shared" si="21"/>
        <v>2.4724260585206298E-2</v>
      </c>
      <c r="AY52" s="524">
        <f t="shared" si="21"/>
        <v>1.9274321875521087E-2</v>
      </c>
    </row>
    <row r="53" spans="25:51" s="509" customFormat="1" ht="15" customHeight="1">
      <c r="Y53" s="513"/>
      <c r="Z53" s="526" t="s">
        <v>71</v>
      </c>
      <c r="AA53" s="524">
        <f t="shared" si="19"/>
        <v>0.16642272580543008</v>
      </c>
      <c r="AB53" s="524">
        <f t="shared" si="19"/>
        <v>0.16559365389707897</v>
      </c>
      <c r="AC53" s="524">
        <f t="shared" si="19"/>
        <v>0.16768195696219931</v>
      </c>
      <c r="AD53" s="524">
        <f t="shared" si="19"/>
        <v>0.17684710744372506</v>
      </c>
      <c r="AE53" s="524">
        <f t="shared" si="19"/>
        <v>0.14813127273623378</v>
      </c>
      <c r="AF53" s="524">
        <f t="shared" si="19"/>
        <v>0.15128446482623004</v>
      </c>
      <c r="AG53" s="524">
        <f t="shared" si="19"/>
        <v>0.15531018498804181</v>
      </c>
      <c r="AH53" s="524">
        <f t="shared" si="19"/>
        <v>0.16295979197983926</v>
      </c>
      <c r="AI53" s="524">
        <f t="shared" si="19"/>
        <v>0.14786762759673555</v>
      </c>
      <c r="AJ53" s="524">
        <f t="shared" si="19"/>
        <v>0.14311305685216008</v>
      </c>
      <c r="AK53" s="524">
        <f t="shared" si="19"/>
        <v>0.14823584056645836</v>
      </c>
      <c r="AL53" s="524">
        <f t="shared" si="19"/>
        <v>0.14822921024481958</v>
      </c>
      <c r="AM53" s="524">
        <f t="shared" si="19"/>
        <v>0.13963427355586602</v>
      </c>
      <c r="AN53" s="524">
        <f t="shared" si="19"/>
        <v>0.14566138842445367</v>
      </c>
      <c r="AO53" s="524">
        <f t="shared" si="19"/>
        <v>0.13978742244482936</v>
      </c>
      <c r="AP53" s="524">
        <f t="shared" si="19"/>
        <v>0.14206036945636666</v>
      </c>
      <c r="AQ53" s="524">
        <f t="shared" si="19"/>
        <v>0.14642360956055195</v>
      </c>
      <c r="AR53" s="524">
        <f t="shared" si="22"/>
        <v>0.14106735331540815</v>
      </c>
      <c r="AS53" s="524">
        <f t="shared" si="22"/>
        <v>0.13632993808196514</v>
      </c>
      <c r="AT53" s="524">
        <f t="shared" si="23"/>
        <v>0.13586182295685059</v>
      </c>
      <c r="AU53" s="524">
        <f t="shared" si="23"/>
        <v>0.14161492843020543</v>
      </c>
      <c r="AV53" s="524">
        <f t="shared" si="24"/>
        <v>0.13582319450528971</v>
      </c>
      <c r="AW53" s="524">
        <f t="shared" si="24"/>
        <v>0.13267191388961097</v>
      </c>
      <c r="AX53" s="524">
        <f t="shared" si="21"/>
        <v>0.12893264312039115</v>
      </c>
      <c r="AY53" s="524">
        <f t="shared" si="21"/>
        <v>0.12876178110052738</v>
      </c>
    </row>
    <row r="54" spans="25:51" s="509" customFormat="1" ht="15" customHeight="1">
      <c r="Y54" s="513"/>
      <c r="Z54" s="525" t="s">
        <v>72</v>
      </c>
      <c r="AA54" s="524">
        <f t="shared" si="19"/>
        <v>4.8715305061705731E-2</v>
      </c>
      <c r="AB54" s="524">
        <f t="shared" si="19"/>
        <v>4.7268185345514364E-2</v>
      </c>
      <c r="AC54" s="524">
        <f t="shared" si="19"/>
        <v>4.5191113429190695E-2</v>
      </c>
      <c r="AD54" s="524">
        <f t="shared" si="19"/>
        <v>4.4859556437378927E-2</v>
      </c>
      <c r="AE54" s="524">
        <f t="shared" si="19"/>
        <v>4.4243618788313947E-2</v>
      </c>
      <c r="AF54" s="524">
        <f t="shared" si="19"/>
        <v>4.2097294473207827E-2</v>
      </c>
      <c r="AG54" s="524">
        <f t="shared" si="19"/>
        <v>4.0341828186264979E-2</v>
      </c>
      <c r="AH54" s="524">
        <f t="shared" si="19"/>
        <v>4.2179180471101883E-2</v>
      </c>
      <c r="AI54" s="524">
        <f t="shared" si="19"/>
        <v>4.7236425002014193E-2</v>
      </c>
      <c r="AJ54" s="524">
        <f t="shared" si="19"/>
        <v>4.7571043174562747E-2</v>
      </c>
      <c r="AK54" s="524">
        <f t="shared" si="19"/>
        <v>4.639039933120194E-2</v>
      </c>
      <c r="AL54" s="524">
        <f t="shared" si="19"/>
        <v>4.3448175492602985E-2</v>
      </c>
      <c r="AM54" s="524">
        <f t="shared" si="19"/>
        <v>4.1606810878003019E-2</v>
      </c>
      <c r="AN54" s="524">
        <f t="shared" si="19"/>
        <v>4.4404264816921106E-2</v>
      </c>
      <c r="AO54" s="524">
        <f t="shared" si="19"/>
        <v>4.3505626960443279E-2</v>
      </c>
      <c r="AP54" s="524">
        <f t="shared" si="19"/>
        <v>4.144407096043605E-2</v>
      </c>
      <c r="AQ54" s="524">
        <f t="shared" si="19"/>
        <v>4.2970247013054692E-2</v>
      </c>
      <c r="AR54" s="524">
        <f t="shared" si="22"/>
        <v>4.3062207142978454E-2</v>
      </c>
      <c r="AS54" s="524">
        <f t="shared" si="22"/>
        <v>4.4518312181396548E-2</v>
      </c>
      <c r="AT54" s="524">
        <f t="shared" si="23"/>
        <v>4.4127324311814986E-2</v>
      </c>
      <c r="AU54" s="524">
        <f t="shared" si="23"/>
        <v>4.5530194470302487E-2</v>
      </c>
      <c r="AV54" s="524">
        <f t="shared" si="24"/>
        <v>4.5502089044537279E-2</v>
      </c>
      <c r="AW54" s="524">
        <f t="shared" si="24"/>
        <v>4.6161815455435386E-2</v>
      </c>
      <c r="AX54" s="524">
        <f t="shared" si="21"/>
        <v>4.7394514941806479E-2</v>
      </c>
      <c r="AY54" s="524">
        <f t="shared" si="21"/>
        <v>4.9507588318060909E-2</v>
      </c>
    </row>
    <row r="55" spans="25:51" s="509" customFormat="1" ht="15" customHeight="1">
      <c r="Y55" s="513"/>
      <c r="Z55" s="532" t="s">
        <v>104</v>
      </c>
      <c r="AA55" s="524">
        <f t="shared" si="19"/>
        <v>0.28431738234298271</v>
      </c>
      <c r="AB55" s="524">
        <f t="shared" si="19"/>
        <v>0.28913653716100157</v>
      </c>
      <c r="AC55" s="524">
        <f t="shared" si="19"/>
        <v>0.28383892969199193</v>
      </c>
      <c r="AD55" s="524">
        <f t="shared" si="19"/>
        <v>0.2639366114421498</v>
      </c>
      <c r="AE55" s="524">
        <f t="shared" si="19"/>
        <v>0.27042317305716734</v>
      </c>
      <c r="AF55" s="524">
        <f t="shared" si="19"/>
        <v>0.26256602653097766</v>
      </c>
      <c r="AG55" s="524">
        <f t="shared" si="19"/>
        <v>0.26900876833032988</v>
      </c>
      <c r="AH55" s="524">
        <f t="shared" si="19"/>
        <v>0.26818668981174526</v>
      </c>
      <c r="AI55" s="524">
        <f t="shared" si="19"/>
        <v>0.26780275866721481</v>
      </c>
      <c r="AJ55" s="524">
        <f t="shared" si="19"/>
        <v>0.27552676032450901</v>
      </c>
      <c r="AK55" s="524">
        <f t="shared" si="19"/>
        <v>0.27855053876750158</v>
      </c>
      <c r="AL55" s="524">
        <f t="shared" si="19"/>
        <v>0.28038110518530818</v>
      </c>
      <c r="AM55" s="524">
        <f t="shared" si="19"/>
        <v>0.28847281514513129</v>
      </c>
      <c r="AN55" s="524">
        <f t="shared" si="19"/>
        <v>0.30485151063246035</v>
      </c>
      <c r="AO55" s="524">
        <f t="shared" si="19"/>
        <v>0.29693383471323553</v>
      </c>
      <c r="AP55" s="524">
        <f t="shared" si="19"/>
        <v>0.30330572362448516</v>
      </c>
      <c r="AQ55" s="524">
        <f t="shared" si="19"/>
        <v>0.2976232215407707</v>
      </c>
      <c r="AR55" s="524">
        <f t="shared" si="22"/>
        <v>0.32147902907798842</v>
      </c>
      <c r="AS55" s="524">
        <f t="shared" si="22"/>
        <v>0.31633981976039421</v>
      </c>
      <c r="AT55" s="524">
        <f t="shared" si="23"/>
        <v>0.30177749479831589</v>
      </c>
      <c r="AU55" s="524">
        <f t="shared" si="23"/>
        <v>0.30667964295717903</v>
      </c>
      <c r="AV55" s="524">
        <f t="shared" si="24"/>
        <v>0.34070559154573182</v>
      </c>
      <c r="AW55" s="524">
        <f t="shared" si="24"/>
        <v>0.35873313057967082</v>
      </c>
      <c r="AX55" s="524">
        <f t="shared" si="21"/>
        <v>0.36376815686126396</v>
      </c>
      <c r="AY55" s="524">
        <f t="shared" si="21"/>
        <v>0.36460592214527388</v>
      </c>
    </row>
    <row r="56" spans="25:51" s="509" customFormat="1" ht="15" customHeight="1">
      <c r="Y56" s="513"/>
      <c r="Z56" s="525" t="s">
        <v>73</v>
      </c>
      <c r="AA56" s="524">
        <f t="shared" si="19"/>
        <v>0.2799362688290804</v>
      </c>
      <c r="AB56" s="524">
        <f t="shared" si="19"/>
        <v>0.28604657283562135</v>
      </c>
      <c r="AC56" s="524">
        <f t="shared" si="19"/>
        <v>0.29014952579845099</v>
      </c>
      <c r="AD56" s="524">
        <f t="shared" si="19"/>
        <v>0.30150985319639656</v>
      </c>
      <c r="AE56" s="524">
        <f t="shared" si="19"/>
        <v>0.31411172511800545</v>
      </c>
      <c r="AF56" s="524">
        <f t="shared" si="19"/>
        <v>0.32022215418744626</v>
      </c>
      <c r="AG56" s="524">
        <f t="shared" si="19"/>
        <v>0.32572203739335398</v>
      </c>
      <c r="AH56" s="524">
        <f t="shared" si="19"/>
        <v>0.32145766898127831</v>
      </c>
      <c r="AI56" s="524">
        <f t="shared" si="19"/>
        <v>0.32321399725424649</v>
      </c>
      <c r="AJ56" s="524">
        <f t="shared" si="19"/>
        <v>0.31429965882293948</v>
      </c>
      <c r="AK56" s="524">
        <f t="shared" si="19"/>
        <v>0.3029348575878415</v>
      </c>
      <c r="AL56" s="524">
        <f t="shared" si="19"/>
        <v>0.31974947457197145</v>
      </c>
      <c r="AM56" s="524">
        <f t="shared" si="19"/>
        <v>0.31464125704028129</v>
      </c>
      <c r="AN56" s="524">
        <f t="shared" si="19"/>
        <v>0.3089338190921902</v>
      </c>
      <c r="AO56" s="524">
        <f t="shared" si="19"/>
        <v>0.3100005761739667</v>
      </c>
      <c r="AP56" s="524">
        <f t="shared" si="19"/>
        <v>0.29026040963728855</v>
      </c>
      <c r="AQ56" s="524">
        <f t="shared" si="19"/>
        <v>0.31421759956516387</v>
      </c>
      <c r="AR56" s="524">
        <f t="shared" si="22"/>
        <v>0.2860265593372795</v>
      </c>
      <c r="AS56" s="524">
        <f t="shared" si="22"/>
        <v>0.29481417794654974</v>
      </c>
      <c r="AT56" s="524">
        <f t="shared" si="23"/>
        <v>0.31502614675917939</v>
      </c>
      <c r="AU56" s="524">
        <f t="shared" si="23"/>
        <v>0.27460339164510694</v>
      </c>
      <c r="AV56" s="524">
        <f t="shared" si="24"/>
        <v>0.2577272975401626</v>
      </c>
      <c r="AW56" s="524">
        <f t="shared" si="24"/>
        <v>0.24468592104419071</v>
      </c>
      <c r="AX56" s="524">
        <f t="shared" si="21"/>
        <v>0.23814360668090262</v>
      </c>
      <c r="AY56" s="524">
        <f t="shared" si="21"/>
        <v>0.22687801800567012</v>
      </c>
    </row>
    <row r="57" spans="25:51" s="509" customFormat="1" ht="15" customHeight="1">
      <c r="Y57" s="513"/>
      <c r="Z57" s="526" t="s">
        <v>67</v>
      </c>
      <c r="AA57" s="524">
        <f t="shared" si="19"/>
        <v>5.8815050155575394E-2</v>
      </c>
      <c r="AB57" s="524">
        <f t="shared" si="19"/>
        <v>5.6503391805730233E-2</v>
      </c>
      <c r="AC57" s="524">
        <f t="shared" si="19"/>
        <v>5.3373197134532445E-2</v>
      </c>
      <c r="AD57" s="524">
        <f t="shared" si="19"/>
        <v>5.1608234514465924E-2</v>
      </c>
      <c r="AE57" s="524">
        <f t="shared" si="19"/>
        <v>4.8720774197608001E-2</v>
      </c>
      <c r="AF57" s="524">
        <f t="shared" si="19"/>
        <v>4.7763917907752196E-2</v>
      </c>
      <c r="AG57" s="524">
        <f t="shared" si="19"/>
        <v>4.9302747237918131E-2</v>
      </c>
      <c r="AH57" s="524">
        <f t="shared" si="19"/>
        <v>5.1545465040959783E-2</v>
      </c>
      <c r="AI57" s="524">
        <f t="shared" si="19"/>
        <v>5.1325524084818545E-2</v>
      </c>
      <c r="AJ57" s="524">
        <f t="shared" si="19"/>
        <v>5.0544536656243214E-2</v>
      </c>
      <c r="AK57" s="524">
        <f t="shared" si="19"/>
        <v>5.1807377765313377E-2</v>
      </c>
      <c r="AL57" s="524">
        <f t="shared" si="19"/>
        <v>5.2462134566341086E-2</v>
      </c>
      <c r="AM57" s="524">
        <f t="shared" si="19"/>
        <v>5.0215316734914424E-2</v>
      </c>
      <c r="AN57" s="524">
        <f t="shared" si="19"/>
        <v>5.0018192866577854E-2</v>
      </c>
      <c r="AO57" s="524">
        <f t="shared" si="19"/>
        <v>4.6852426584003681E-2</v>
      </c>
      <c r="AP57" s="524">
        <f t="shared" si="19"/>
        <v>4.9426284123555632E-2</v>
      </c>
      <c r="AQ57" s="524">
        <f t="shared" si="19"/>
        <v>4.7650107826167139E-2</v>
      </c>
      <c r="AR57" s="524">
        <f t="shared" si="22"/>
        <v>4.4196840212655297E-2</v>
      </c>
      <c r="AS57" s="524">
        <f t="shared" si="22"/>
        <v>4.9601023474828324E-2</v>
      </c>
      <c r="AT57" s="524">
        <f t="shared" si="23"/>
        <v>4.7733700503676084E-2</v>
      </c>
      <c r="AU57" s="524">
        <f t="shared" si="23"/>
        <v>4.4268345060534092E-2</v>
      </c>
      <c r="AV57" s="524">
        <f t="shared" si="24"/>
        <v>4.1457480749797444E-2</v>
      </c>
      <c r="AW57" s="524">
        <f t="shared" si="24"/>
        <v>4.6400972874355961E-2</v>
      </c>
      <c r="AX57" s="524">
        <f t="shared" si="21"/>
        <v>5.2850184801633907E-2</v>
      </c>
      <c r="AY57" s="524">
        <f t="shared" si="21"/>
        <v>6.5118481129385924E-2</v>
      </c>
    </row>
    <row r="58" spans="25:51" s="509" customFormat="1" ht="15" customHeight="1">
      <c r="Y58" s="519"/>
      <c r="Z58" s="525" t="s">
        <v>68</v>
      </c>
      <c r="AA58" s="524">
        <f t="shared" si="19"/>
        <v>1.0172234574002048E-2</v>
      </c>
      <c r="AB58" s="524">
        <f t="shared" si="19"/>
        <v>1.268257049159319E-2</v>
      </c>
      <c r="AC58" s="524">
        <f t="shared" si="19"/>
        <v>1.4700136966825017E-2</v>
      </c>
      <c r="AD58" s="524">
        <f t="shared" si="19"/>
        <v>1.5463597456889888E-2</v>
      </c>
      <c r="AE58" s="524">
        <f t="shared" si="19"/>
        <v>1.8242438916726111E-2</v>
      </c>
      <c r="AF58" s="524">
        <f t="shared" si="19"/>
        <v>1.8491735892874017E-2</v>
      </c>
      <c r="AG58" s="524">
        <f t="shared" si="19"/>
        <v>1.7105555835221109E-2</v>
      </c>
      <c r="AH58" s="524">
        <f t="shared" si="19"/>
        <v>1.5643385024477131E-2</v>
      </c>
      <c r="AI58" s="524">
        <f t="shared" si="19"/>
        <v>1.4524519066288797E-2</v>
      </c>
      <c r="AJ58" s="524">
        <f t="shared" si="19"/>
        <v>1.3553824635841613E-2</v>
      </c>
      <c r="AK58" s="524">
        <f t="shared" si="19"/>
        <v>1.2387224020975895E-2</v>
      </c>
      <c r="AL58" s="524">
        <f t="shared" si="19"/>
        <v>1.1861196937518734E-2</v>
      </c>
      <c r="AM58" s="524">
        <f t="shared" si="19"/>
        <v>1.159971910306444E-2</v>
      </c>
      <c r="AN58" s="524">
        <f t="shared" si="19"/>
        <v>1.1699895406872754E-2</v>
      </c>
      <c r="AO58" s="524">
        <f t="shared" si="19"/>
        <v>1.1037863737621638E-2</v>
      </c>
      <c r="AP58" s="524">
        <f t="shared" si="19"/>
        <v>1.0393429401813321E-2</v>
      </c>
      <c r="AQ58" s="524">
        <f t="shared" si="19"/>
        <v>1.1229244026701463E-2</v>
      </c>
      <c r="AR58" s="524">
        <f t="shared" si="22"/>
        <v>1.3692322966778133E-2</v>
      </c>
      <c r="AS58" s="524">
        <f t="shared" si="22"/>
        <v>1.8015892265279713E-2</v>
      </c>
      <c r="AT58" s="524">
        <f t="shared" si="23"/>
        <v>1.874008698255035E-2</v>
      </c>
      <c r="AU58" s="524">
        <f t="shared" si="23"/>
        <v>2.089148546882811E-2</v>
      </c>
      <c r="AV58" s="524">
        <f t="shared" si="24"/>
        <v>2.2518880596440333E-2</v>
      </c>
      <c r="AW58" s="524">
        <f t="shared" si="24"/>
        <v>2.0676831561590166E-2</v>
      </c>
      <c r="AX58" s="524">
        <f t="shared" si="21"/>
        <v>1.965319851835675E-2</v>
      </c>
      <c r="AY58" s="524">
        <f t="shared" si="21"/>
        <v>2.2694273721252916E-2</v>
      </c>
    </row>
    <row r="60" spans="25:51">
      <c r="Z60" s="187" t="s">
        <v>287</v>
      </c>
    </row>
  </sheetData>
  <phoneticPr fontId="9"/>
  <pageMargins left="0.24" right="0.22" top="0.98425196850393704" bottom="0.98425196850393704" header="0.51181102362204722" footer="0.51181102362204722"/>
  <pageSetup paperSize="9" scale="3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workbookViewId="0">
      <selection activeCell="I12" sqref="I12"/>
    </sheetView>
  </sheetViews>
  <sheetFormatPr defaultRowHeight="15"/>
  <cols>
    <col min="1" max="1" width="9" style="355"/>
    <col min="2" max="2" width="8.125" style="355" customWidth="1"/>
    <col min="3" max="3" width="18.75" style="355" customWidth="1"/>
    <col min="4" max="4" width="8.75" style="355" customWidth="1"/>
    <col min="5" max="5" width="9" style="355"/>
    <col min="6" max="6" width="11.625" style="355" customWidth="1"/>
    <col min="7" max="16384" width="9" style="355"/>
  </cols>
  <sheetData>
    <row r="1" spans="1:7" ht="24.95" customHeight="1">
      <c r="A1" s="357" t="s">
        <v>256</v>
      </c>
    </row>
    <row r="3" spans="1:7" s="410" customFormat="1" ht="18" customHeight="1">
      <c r="B3" s="410" t="s">
        <v>161</v>
      </c>
    </row>
    <row r="4" spans="1:7" s="410" customFormat="1" ht="18" customHeight="1">
      <c r="B4" s="411" t="s">
        <v>269</v>
      </c>
      <c r="C4" s="412" t="s">
        <v>40</v>
      </c>
      <c r="D4" s="413" t="s">
        <v>162</v>
      </c>
      <c r="E4" s="413" t="s">
        <v>41</v>
      </c>
      <c r="F4" s="413" t="s">
        <v>111</v>
      </c>
    </row>
    <row r="5" spans="1:7" s="410" customFormat="1" ht="18" customHeight="1">
      <c r="B5" s="411" t="s">
        <v>270</v>
      </c>
      <c r="C5" s="412" t="s">
        <v>42</v>
      </c>
      <c r="D5" s="413" t="s">
        <v>163</v>
      </c>
      <c r="E5" s="413" t="s">
        <v>43</v>
      </c>
      <c r="F5" s="413" t="s">
        <v>112</v>
      </c>
    </row>
    <row r="6" spans="1:7" s="410" customFormat="1" ht="18" customHeight="1">
      <c r="B6" s="411" t="s">
        <v>271</v>
      </c>
      <c r="C6" s="412" t="s">
        <v>44</v>
      </c>
      <c r="D6" s="413" t="s">
        <v>164</v>
      </c>
      <c r="E6" s="413" t="s">
        <v>45</v>
      </c>
      <c r="F6" s="413" t="s">
        <v>117</v>
      </c>
    </row>
    <row r="7" spans="1:7" s="410" customFormat="1" ht="18" customHeight="1">
      <c r="B7" s="411" t="s">
        <v>272</v>
      </c>
      <c r="C7" s="412" t="s">
        <v>46</v>
      </c>
      <c r="D7" s="413" t="s">
        <v>165</v>
      </c>
      <c r="E7" s="413" t="s">
        <v>47</v>
      </c>
      <c r="F7" s="413" t="s">
        <v>47</v>
      </c>
    </row>
    <row r="8" spans="1:7" s="410" customFormat="1" ht="18" customHeight="1">
      <c r="B8" s="411" t="s">
        <v>48</v>
      </c>
      <c r="C8" s="414" t="s">
        <v>48</v>
      </c>
      <c r="D8" s="413" t="s">
        <v>48</v>
      </c>
      <c r="E8" s="413" t="s">
        <v>47</v>
      </c>
      <c r="F8" s="413" t="s">
        <v>47</v>
      </c>
    </row>
    <row r="9" spans="1:7" s="410" customFormat="1" ht="14.25"/>
    <row r="10" spans="1:7" s="410" customFormat="1" ht="14.25"/>
    <row r="11" spans="1:7" s="410" customFormat="1" ht="18" customHeight="1">
      <c r="B11" s="415" t="s">
        <v>370</v>
      </c>
    </row>
    <row r="12" spans="1:7" s="410" customFormat="1" ht="18" customHeight="1">
      <c r="B12" s="411" t="s">
        <v>166</v>
      </c>
      <c r="C12" s="416">
        <v>1</v>
      </c>
      <c r="F12" s="410" t="s">
        <v>551</v>
      </c>
    </row>
    <row r="13" spans="1:7" s="410" customFormat="1" ht="18" customHeight="1">
      <c r="B13" s="411" t="s">
        <v>167</v>
      </c>
      <c r="C13" s="416">
        <v>25</v>
      </c>
      <c r="F13" s="938" t="s">
        <v>166</v>
      </c>
      <c r="G13" s="939">
        <v>1</v>
      </c>
    </row>
    <row r="14" spans="1:7" s="410" customFormat="1" ht="18" customHeight="1">
      <c r="B14" s="411" t="s">
        <v>168</v>
      </c>
      <c r="C14" s="416">
        <v>298</v>
      </c>
      <c r="F14" s="938" t="s">
        <v>167</v>
      </c>
      <c r="G14" s="939">
        <v>21</v>
      </c>
    </row>
    <row r="15" spans="1:7" s="410" customFormat="1" ht="18" customHeight="1">
      <c r="B15" s="411" t="s">
        <v>49</v>
      </c>
      <c r="C15" s="602" t="s">
        <v>294</v>
      </c>
      <c r="F15" s="938" t="s">
        <v>168</v>
      </c>
      <c r="G15" s="939">
        <v>310</v>
      </c>
    </row>
    <row r="16" spans="1:7" s="410" customFormat="1" ht="18" customHeight="1">
      <c r="B16" s="411" t="s">
        <v>50</v>
      </c>
      <c r="C16" s="413" t="s">
        <v>295</v>
      </c>
      <c r="F16" s="938" t="s">
        <v>49</v>
      </c>
      <c r="G16" s="940" t="s">
        <v>296</v>
      </c>
    </row>
    <row r="17" spans="2:7" s="410" customFormat="1" ht="18" customHeight="1">
      <c r="B17" s="411" t="s">
        <v>169</v>
      </c>
      <c r="C17" s="601">
        <v>22800</v>
      </c>
      <c r="F17" s="938" t="s">
        <v>50</v>
      </c>
      <c r="G17" s="940" t="s">
        <v>297</v>
      </c>
    </row>
    <row r="18" spans="2:7" s="410" customFormat="1" ht="18" customHeight="1">
      <c r="B18" s="411" t="s">
        <v>293</v>
      </c>
      <c r="C18" s="601">
        <v>17200</v>
      </c>
      <c r="F18" s="938" t="s">
        <v>169</v>
      </c>
      <c r="G18" s="941">
        <v>23900</v>
      </c>
    </row>
    <row r="19" spans="2:7" s="410" customFormat="1" ht="14.25">
      <c r="B19" s="410" t="s">
        <v>292</v>
      </c>
      <c r="F19" s="410" t="s">
        <v>170</v>
      </c>
    </row>
    <row r="20" spans="2:7" s="410" customFormat="1" ht="14.25"/>
    <row r="21" spans="2:7" s="410" customFormat="1" ht="18" customHeight="1">
      <c r="B21" s="415" t="s">
        <v>171</v>
      </c>
    </row>
    <row r="22" spans="2:7" s="410" customFormat="1" ht="18" customHeight="1">
      <c r="B22" s="410" t="s">
        <v>487</v>
      </c>
    </row>
    <row r="23" spans="2:7" s="410" customFormat="1" ht="18" customHeight="1">
      <c r="B23" s="410" t="s">
        <v>118</v>
      </c>
    </row>
    <row r="24" spans="2:7" s="410" customFormat="1" ht="14.25">
      <c r="B24" s="417"/>
    </row>
    <row r="25" spans="2:7" s="410" customFormat="1" ht="14.25">
      <c r="B25" s="417"/>
    </row>
    <row r="26" spans="2:7" s="410" customFormat="1" ht="14.25">
      <c r="B26" s="417"/>
    </row>
  </sheetData>
  <phoneticPr fontId="9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7" zoomScale="90" zoomScaleNormal="90" zoomScaleSheetLayoutView="85" workbookViewId="0">
      <selection activeCell="D35" sqref="D35"/>
    </sheetView>
  </sheetViews>
  <sheetFormatPr defaultRowHeight="15"/>
  <cols>
    <col min="1" max="1" width="4.5" style="347" customWidth="1"/>
    <col min="2" max="3" width="2" style="347" customWidth="1"/>
    <col min="4" max="4" width="53.375" style="347" customWidth="1"/>
    <col min="5" max="5" width="14.625" style="347" customWidth="1"/>
    <col min="6" max="10" width="9.625" style="347" customWidth="1"/>
    <col min="11" max="11" width="12.625" style="347" customWidth="1"/>
    <col min="12" max="17" width="9.625" style="347" customWidth="1"/>
    <col min="18" max="18" width="3.625" style="347" customWidth="1"/>
    <col min="19" max="26" width="10.625" style="347" customWidth="1"/>
    <col min="27" max="16384" width="9" style="347"/>
  </cols>
  <sheetData>
    <row r="1" spans="1:11" ht="18.75" customHeight="1">
      <c r="A1" s="1051" t="s">
        <v>498</v>
      </c>
      <c r="C1" s="1025"/>
    </row>
    <row r="2" spans="1:11" hidden="1">
      <c r="C2" s="1026"/>
      <c r="D2" s="1026"/>
      <c r="E2" s="1026"/>
      <c r="F2" s="1026"/>
      <c r="G2" s="1026"/>
      <c r="H2" s="1026"/>
      <c r="I2" s="1026"/>
      <c r="J2" s="1026"/>
      <c r="K2" s="1026"/>
    </row>
    <row r="4" spans="1:11" ht="24.75" customHeight="1">
      <c r="B4" s="1116" t="s">
        <v>519</v>
      </c>
      <c r="C4" s="1117"/>
      <c r="D4" s="1118"/>
      <c r="E4" s="1011" t="s">
        <v>557</v>
      </c>
    </row>
    <row r="5" spans="1:11">
      <c r="B5" s="1052" t="s">
        <v>520</v>
      </c>
      <c r="C5" s="1053"/>
      <c r="D5" s="1009"/>
      <c r="E5" s="1010"/>
    </row>
    <row r="6" spans="1:11" ht="24.95" customHeight="1">
      <c r="B6" s="1027"/>
      <c r="C6" s="1028"/>
      <c r="D6" s="1054" t="s">
        <v>521</v>
      </c>
      <c r="E6" s="1029">
        <v>-0.53145412922021229</v>
      </c>
    </row>
    <row r="7" spans="1:11" ht="24.95" customHeight="1">
      <c r="B7" s="1027"/>
      <c r="C7" s="1028"/>
      <c r="D7" s="1054" t="s">
        <v>522</v>
      </c>
      <c r="E7" s="1029">
        <v>2.1340407144752689</v>
      </c>
    </row>
    <row r="8" spans="1:11" ht="24.95" customHeight="1" thickBot="1">
      <c r="B8" s="1030"/>
      <c r="C8" s="1031"/>
      <c r="D8" s="1054" t="s">
        <v>523</v>
      </c>
      <c r="E8" s="1029">
        <v>-51.522543644576587</v>
      </c>
    </row>
    <row r="9" spans="1:11" ht="24.95" hidden="1" customHeight="1" thickBot="1">
      <c r="B9" s="1032"/>
      <c r="C9" s="1033"/>
      <c r="D9" s="1035" t="s">
        <v>524</v>
      </c>
      <c r="E9" s="1034" t="e">
        <f>#REF!</f>
        <v>#REF!</v>
      </c>
    </row>
    <row r="10" spans="1:11" ht="24.95" hidden="1" customHeight="1">
      <c r="B10" s="1032"/>
      <c r="C10" s="1033"/>
      <c r="D10" s="1035" t="s">
        <v>525</v>
      </c>
      <c r="E10" s="1036">
        <v>0</v>
      </c>
    </row>
    <row r="11" spans="1:11" ht="24.95" hidden="1" customHeight="1" thickBot="1">
      <c r="B11" s="1032"/>
      <c r="C11" s="1037"/>
      <c r="D11" s="1038" t="s">
        <v>526</v>
      </c>
      <c r="E11" s="1034" t="e">
        <f>#REF!</f>
        <v>#REF!</v>
      </c>
    </row>
    <row r="12" spans="1:11" ht="24.75" customHeight="1" thickTop="1">
      <c r="B12" s="1039"/>
      <c r="C12" s="1055" t="s">
        <v>527</v>
      </c>
      <c r="D12" s="1040"/>
      <c r="E12" s="1041">
        <f>SUM(E6:E8)</f>
        <v>-49.919957059321533</v>
      </c>
    </row>
    <row r="13" spans="1:11" ht="18">
      <c r="B13" s="1052" t="s">
        <v>528</v>
      </c>
      <c r="C13" s="1053"/>
      <c r="D13" s="1009"/>
      <c r="E13" s="1010"/>
    </row>
    <row r="14" spans="1:11" ht="24.95" customHeight="1">
      <c r="B14" s="1042"/>
      <c r="C14" s="1043"/>
      <c r="D14" s="1043" t="s">
        <v>529</v>
      </c>
      <c r="E14" s="1044">
        <v>-5.9331913462946471</v>
      </c>
    </row>
    <row r="15" spans="1:11" ht="24.75" customHeight="1">
      <c r="B15" s="1042"/>
      <c r="C15" s="1043"/>
      <c r="D15" s="1043" t="s">
        <v>530</v>
      </c>
      <c r="E15" s="1044">
        <v>-0.93087706191801312</v>
      </c>
    </row>
    <row r="16" spans="1:11" ht="24.95" customHeight="1" thickBot="1">
      <c r="B16" s="1045"/>
      <c r="C16" s="1046"/>
      <c r="D16" s="1056" t="s">
        <v>531</v>
      </c>
      <c r="E16" s="1047">
        <v>-1.1460025657793584</v>
      </c>
    </row>
    <row r="17" spans="2:11" ht="24.95" customHeight="1" thickTop="1">
      <c r="B17" s="1048"/>
      <c r="C17" s="1043" t="s">
        <v>532</v>
      </c>
      <c r="D17" s="1049"/>
      <c r="E17" s="1050">
        <f>SUM(E14:E16)</f>
        <v>-8.0100709739920184</v>
      </c>
    </row>
    <row r="18" spans="2:11" ht="12" customHeight="1"/>
    <row r="19" spans="2:11" ht="24.75" customHeight="1">
      <c r="B19" s="1119" t="s">
        <v>533</v>
      </c>
      <c r="C19" s="1120"/>
      <c r="D19" s="1121"/>
      <c r="E19" s="1029">
        <f>SUM(E12,E14:E16)</f>
        <v>-57.930028033313548</v>
      </c>
    </row>
    <row r="20" spans="2:11" ht="17.25" customHeight="1">
      <c r="E20" s="349" t="s">
        <v>534</v>
      </c>
    </row>
    <row r="21" spans="2:11">
      <c r="K21" s="349"/>
    </row>
    <row r="22" spans="2:11" ht="17.25" customHeight="1">
      <c r="B22" s="347" t="s">
        <v>535</v>
      </c>
      <c r="D22" s="599" t="s">
        <v>552</v>
      </c>
      <c r="K22" s="349"/>
    </row>
    <row r="23" spans="2:11">
      <c r="D23" s="599" t="s">
        <v>553</v>
      </c>
    </row>
    <row r="24" spans="2:11" ht="17.25" customHeight="1">
      <c r="B24" s="347" t="s">
        <v>536</v>
      </c>
      <c r="D24" s="347" t="s">
        <v>537</v>
      </c>
    </row>
    <row r="25" spans="2:11">
      <c r="B25" s="347" t="s">
        <v>538</v>
      </c>
      <c r="D25" s="347" t="s">
        <v>539</v>
      </c>
    </row>
    <row r="26" spans="2:11" ht="17.25" customHeight="1">
      <c r="D26" s="347" t="s">
        <v>540</v>
      </c>
      <c r="K26" s="349"/>
    </row>
    <row r="27" spans="2:11">
      <c r="D27" s="347" t="s">
        <v>541</v>
      </c>
      <c r="K27" s="349"/>
    </row>
    <row r="28" spans="2:11" ht="17.25" customHeight="1">
      <c r="B28" s="347" t="s">
        <v>542</v>
      </c>
      <c r="D28" s="347" t="s">
        <v>543</v>
      </c>
      <c r="K28" s="349"/>
    </row>
    <row r="29" spans="2:11">
      <c r="D29" s="347" t="s">
        <v>544</v>
      </c>
    </row>
    <row r="30" spans="2:11">
      <c r="D30" s="347" t="s">
        <v>545</v>
      </c>
    </row>
    <row r="31" spans="2:11">
      <c r="B31" s="347" t="s">
        <v>546</v>
      </c>
      <c r="D31" s="347" t="s">
        <v>547</v>
      </c>
    </row>
    <row r="32" spans="2:11">
      <c r="D32" s="347" t="s">
        <v>587</v>
      </c>
    </row>
    <row r="33" spans="2:11">
      <c r="B33" s="347" t="s">
        <v>548</v>
      </c>
      <c r="D33" s="347" t="s">
        <v>549</v>
      </c>
      <c r="K33" s="349"/>
    </row>
    <row r="34" spans="2:11">
      <c r="D34" s="347" t="s">
        <v>550</v>
      </c>
    </row>
  </sheetData>
  <mergeCells count="2">
    <mergeCell ref="B4:D4"/>
    <mergeCell ref="B19:D19"/>
  </mergeCells>
  <phoneticPr fontId="9"/>
  <pageMargins left="0.7" right="0.7" top="0.75" bottom="0.75" header="0.3" footer="0.3"/>
  <pageSetup paperSize="8" scale="8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1"/>
  <sheetViews>
    <sheetView zoomScale="85" zoomScaleNormal="85" workbookViewId="0">
      <pane xSplit="26" topLeftCell="AA1" activePane="topRight" state="frozen"/>
      <selection activeCell="AQ33" sqref="AQ33"/>
      <selection pane="topRight" activeCell="AB17" sqref="AB17"/>
    </sheetView>
  </sheetViews>
  <sheetFormatPr defaultRowHeight="14.25"/>
  <cols>
    <col min="1" max="1" width="2" style="148" customWidth="1"/>
    <col min="2" max="24" width="9" style="148" hidden="1" customWidth="1"/>
    <col min="25" max="25" width="2.375" style="148" hidden="1" customWidth="1"/>
    <col min="26" max="26" width="27.375" style="148" customWidth="1"/>
    <col min="27" max="51" width="9.625" style="148" customWidth="1"/>
    <col min="52" max="16384" width="9" style="148"/>
  </cols>
  <sheetData>
    <row r="1" spans="1:51" s="341" customFormat="1" ht="24" customHeight="1">
      <c r="A1" s="387" t="s">
        <v>584</v>
      </c>
    </row>
    <row r="3" spans="1:51" ht="18.75">
      <c r="Z3" s="1" t="s">
        <v>580</v>
      </c>
      <c r="AJ3" s="149"/>
      <c r="AK3" s="149"/>
      <c r="AR3" s="149"/>
      <c r="AU3" s="149"/>
      <c r="AV3" s="149"/>
    </row>
    <row r="4" spans="1:51">
      <c r="Z4" s="150"/>
      <c r="AA4" s="150">
        <v>1990</v>
      </c>
      <c r="AB4" s="150">
        <f t="shared" ref="AB4:AP4" si="0">AA4+1</f>
        <v>1991</v>
      </c>
      <c r="AC4" s="150">
        <f t="shared" si="0"/>
        <v>1992</v>
      </c>
      <c r="AD4" s="150">
        <f t="shared" si="0"/>
        <v>1993</v>
      </c>
      <c r="AE4" s="150">
        <f t="shared" si="0"/>
        <v>1994</v>
      </c>
      <c r="AF4" s="150">
        <f t="shared" si="0"/>
        <v>1995</v>
      </c>
      <c r="AG4" s="150">
        <f t="shared" si="0"/>
        <v>1996</v>
      </c>
      <c r="AH4" s="150">
        <f t="shared" si="0"/>
        <v>1997</v>
      </c>
      <c r="AI4" s="150">
        <f t="shared" si="0"/>
        <v>1998</v>
      </c>
      <c r="AJ4" s="150">
        <f t="shared" si="0"/>
        <v>1999</v>
      </c>
      <c r="AK4" s="150">
        <f t="shared" si="0"/>
        <v>2000</v>
      </c>
      <c r="AL4" s="150">
        <f t="shared" si="0"/>
        <v>2001</v>
      </c>
      <c r="AM4" s="150">
        <f t="shared" si="0"/>
        <v>2002</v>
      </c>
      <c r="AN4" s="150">
        <f t="shared" si="0"/>
        <v>2003</v>
      </c>
      <c r="AO4" s="150">
        <f t="shared" si="0"/>
        <v>2004</v>
      </c>
      <c r="AP4" s="150">
        <f t="shared" si="0"/>
        <v>2005</v>
      </c>
      <c r="AQ4" s="150">
        <f t="shared" ref="AQ4:AY4" si="1">AP4+1</f>
        <v>2006</v>
      </c>
      <c r="AR4" s="150">
        <f t="shared" si="1"/>
        <v>2007</v>
      </c>
      <c r="AS4" s="150">
        <f t="shared" si="1"/>
        <v>2008</v>
      </c>
      <c r="AT4" s="150">
        <f t="shared" si="1"/>
        <v>2009</v>
      </c>
      <c r="AU4" s="150">
        <f t="shared" si="1"/>
        <v>2010</v>
      </c>
      <c r="AV4" s="150">
        <f t="shared" si="1"/>
        <v>2011</v>
      </c>
      <c r="AW4" s="150">
        <f t="shared" si="1"/>
        <v>2012</v>
      </c>
      <c r="AX4" s="150">
        <f t="shared" si="1"/>
        <v>2013</v>
      </c>
      <c r="AY4" s="150">
        <f t="shared" si="1"/>
        <v>2014</v>
      </c>
    </row>
    <row r="5" spans="1:51" s="341" customFormat="1" ht="18" customHeight="1">
      <c r="Z5" s="498" t="s">
        <v>204</v>
      </c>
      <c r="AA5" s="342">
        <v>13302.887879356755</v>
      </c>
      <c r="AB5" s="342">
        <v>14038.970376594893</v>
      </c>
      <c r="AC5" s="342">
        <v>14339.173505872905</v>
      </c>
      <c r="AD5" s="342">
        <v>13975.495983090361</v>
      </c>
      <c r="AE5" s="342">
        <v>15196.217151617086</v>
      </c>
      <c r="AF5" s="342">
        <v>17068.708060883007</v>
      </c>
      <c r="AG5" s="342">
        <v>18600.700118820168</v>
      </c>
      <c r="AH5" s="342">
        <v>19299.120665803781</v>
      </c>
      <c r="AI5" s="342">
        <v>20173.772111758633</v>
      </c>
      <c r="AJ5" s="342">
        <v>19745.022176628918</v>
      </c>
      <c r="AK5" s="342">
        <v>19710.876321664877</v>
      </c>
      <c r="AL5" s="342">
        <v>18882.539905749301</v>
      </c>
      <c r="AM5" s="342">
        <v>21331.422803870406</v>
      </c>
      <c r="AN5" s="342">
        <v>20563.186796522346</v>
      </c>
      <c r="AO5" s="342">
        <v>21372.656097740415</v>
      </c>
      <c r="AP5" s="342">
        <v>21520.041763094134</v>
      </c>
      <c r="AQ5" s="342">
        <v>20136.517136972641</v>
      </c>
      <c r="AR5" s="342">
        <v>18516.659036059431</v>
      </c>
      <c r="AS5" s="342">
        <v>17668.826767298491</v>
      </c>
      <c r="AT5" s="342">
        <v>15505.10022797167</v>
      </c>
      <c r="AU5" s="342">
        <v>16435.640142181495</v>
      </c>
      <c r="AV5" s="342">
        <v>18406.831155798372</v>
      </c>
      <c r="AW5" s="342">
        <v>19304.902833242788</v>
      </c>
      <c r="AX5" s="342">
        <v>19662.03180042782</v>
      </c>
      <c r="AY5" s="342">
        <v>19181.891876316011</v>
      </c>
    </row>
    <row r="6" spans="1:51" s="341" customFormat="1" ht="18" customHeight="1">
      <c r="Z6" s="498" t="s">
        <v>205</v>
      </c>
      <c r="AA6" s="342">
        <v>17640.974283340925</v>
      </c>
      <c r="AB6" s="342">
        <v>18669.937637447612</v>
      </c>
      <c r="AC6" s="342">
        <v>18733.255233020001</v>
      </c>
      <c r="AD6" s="342">
        <v>21066.302269748197</v>
      </c>
      <c r="AE6" s="342">
        <v>21024.507420683585</v>
      </c>
      <c r="AF6" s="342">
        <v>21214.753490526713</v>
      </c>
      <c r="AG6" s="342">
        <v>12531.687823388409</v>
      </c>
      <c r="AH6" s="342">
        <v>16317.311894458899</v>
      </c>
      <c r="AI6" s="342">
        <v>17329.696666914435</v>
      </c>
      <c r="AJ6" s="342">
        <v>16425.580421226423</v>
      </c>
      <c r="AK6" s="342">
        <v>16906.982283565227</v>
      </c>
      <c r="AL6" s="342">
        <v>14620.977472851275</v>
      </c>
      <c r="AM6" s="342">
        <v>15282.505494294022</v>
      </c>
      <c r="AN6" s="342">
        <v>16853.124174833698</v>
      </c>
      <c r="AO6" s="342">
        <v>17587.484710068231</v>
      </c>
      <c r="AP6" s="342">
        <v>19751.841562492882</v>
      </c>
      <c r="AQ6" s="342">
        <v>18611.686283922452</v>
      </c>
      <c r="AR6" s="342">
        <v>18482.648580695593</v>
      </c>
      <c r="AS6" s="342">
        <v>16917.00882327119</v>
      </c>
      <c r="AT6" s="342">
        <v>15016.513932624694</v>
      </c>
      <c r="AU6" s="342">
        <v>14588.32732832562</v>
      </c>
      <c r="AV6" s="342">
        <v>12980.026559532695</v>
      </c>
      <c r="AW6" s="342">
        <v>12718.603640829129</v>
      </c>
      <c r="AX6" s="342">
        <v>13335.828564873982</v>
      </c>
      <c r="AY6" s="342">
        <v>11880.080031347314</v>
      </c>
    </row>
    <row r="7" spans="1:51" s="341" customFormat="1" ht="18" customHeight="1">
      <c r="Z7" s="498" t="s">
        <v>206</v>
      </c>
      <c r="AA7" s="342">
        <f>SUM(AA5:AA6)</f>
        <v>30943.862162697682</v>
      </c>
      <c r="AB7" s="342">
        <f t="shared" ref="AB7:AQ7" si="2">SUM(AB5:AB6)</f>
        <v>32708.908014042507</v>
      </c>
      <c r="AC7" s="342">
        <f t="shared" si="2"/>
        <v>33072.428738892908</v>
      </c>
      <c r="AD7" s="342">
        <f t="shared" si="2"/>
        <v>35041.798252838562</v>
      </c>
      <c r="AE7" s="342">
        <f t="shared" si="2"/>
        <v>36220.724572300671</v>
      </c>
      <c r="AF7" s="342">
        <f t="shared" si="2"/>
        <v>38283.461551409724</v>
      </c>
      <c r="AG7" s="342">
        <f t="shared" si="2"/>
        <v>31132.387942208577</v>
      </c>
      <c r="AH7" s="342">
        <f t="shared" si="2"/>
        <v>35616.432560262678</v>
      </c>
      <c r="AI7" s="342">
        <f t="shared" si="2"/>
        <v>37503.468778673065</v>
      </c>
      <c r="AJ7" s="342">
        <f t="shared" si="2"/>
        <v>36170.602597855337</v>
      </c>
      <c r="AK7" s="342">
        <f t="shared" si="2"/>
        <v>36617.858605230103</v>
      </c>
      <c r="AL7" s="342">
        <f t="shared" si="2"/>
        <v>33503.517378600576</v>
      </c>
      <c r="AM7" s="342">
        <f t="shared" si="2"/>
        <v>36613.928298164428</v>
      </c>
      <c r="AN7" s="342">
        <f t="shared" si="2"/>
        <v>37416.310971356041</v>
      </c>
      <c r="AO7" s="342">
        <f t="shared" si="2"/>
        <v>38960.140807808646</v>
      </c>
      <c r="AP7" s="342">
        <f t="shared" si="2"/>
        <v>41271.883325587012</v>
      </c>
      <c r="AQ7" s="342">
        <f t="shared" si="2"/>
        <v>38748.203420895094</v>
      </c>
      <c r="AR7" s="342">
        <f t="shared" ref="AR7:AW7" si="3">SUM(AR5:AR6)</f>
        <v>36999.307616755024</v>
      </c>
      <c r="AS7" s="342">
        <f t="shared" si="3"/>
        <v>34585.835590569681</v>
      </c>
      <c r="AT7" s="342">
        <f t="shared" si="3"/>
        <v>30521.614160596364</v>
      </c>
      <c r="AU7" s="342">
        <f t="shared" si="3"/>
        <v>31023.967470507116</v>
      </c>
      <c r="AV7" s="342">
        <f t="shared" si="3"/>
        <v>31386.857715331069</v>
      </c>
      <c r="AW7" s="342">
        <f t="shared" si="3"/>
        <v>32023.506474071917</v>
      </c>
      <c r="AX7" s="342">
        <f>SUM(AX5:AX6)</f>
        <v>32997.8603653018</v>
      </c>
      <c r="AY7" s="342">
        <f>SUM(AY5:AY6)</f>
        <v>31061.971907663326</v>
      </c>
    </row>
    <row r="8" spans="1:51"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2"/>
      <c r="AX8" s="332"/>
      <c r="AY8" s="332"/>
    </row>
    <row r="9" spans="1:51" ht="18" customHeight="1">
      <c r="Z9" s="153" t="s">
        <v>581</v>
      </c>
      <c r="AA9" s="151">
        <f>'1.Total'!AA14*1000</f>
        <v>1270742.9481638572</v>
      </c>
      <c r="AB9" s="151">
        <f>'1.Total'!AB14*1000</f>
        <v>1280937.699111643</v>
      </c>
      <c r="AC9" s="151">
        <f>'1.Total'!AC14*1000</f>
        <v>1294404.6026530785</v>
      </c>
      <c r="AD9" s="151">
        <f>'1.Total'!AD14*1000</f>
        <v>1285876.6551527758</v>
      </c>
      <c r="AE9" s="151">
        <f>'1.Total'!AE14*1000</f>
        <v>1358267.6779885199</v>
      </c>
      <c r="AF9" s="151">
        <f>'1.Total'!AF14*1000</f>
        <v>1379924.5442252243</v>
      </c>
      <c r="AG9" s="151">
        <f>'1.Total'!AG14*1000</f>
        <v>1393109.4381706601</v>
      </c>
      <c r="AH9" s="151">
        <f>'1.Total'!AH14*1000</f>
        <v>1389906.9937406192</v>
      </c>
      <c r="AI9" s="151">
        <f>'1.Total'!AI14*1000</f>
        <v>1345840.2383973461</v>
      </c>
      <c r="AJ9" s="151">
        <f>'1.Total'!AJ14*1000</f>
        <v>1367886.089235899</v>
      </c>
      <c r="AK9" s="151">
        <f>'1.Total'!AK14*1000</f>
        <v>1386713.8435007452</v>
      </c>
      <c r="AL9" s="151">
        <f>'1.Total'!AL14*1000</f>
        <v>1358715.5079521835</v>
      </c>
      <c r="AM9" s="151">
        <f>'1.Total'!AM14*1000</f>
        <v>1390331.1411257926</v>
      </c>
      <c r="AN9" s="151">
        <f>'1.Total'!AN14*1000</f>
        <v>1392702.1457896291</v>
      </c>
      <c r="AO9" s="151">
        <f>'1.Total'!AO14*1000</f>
        <v>1389593.1877859402</v>
      </c>
      <c r="AP9" s="151">
        <f>'1.Total'!AP14*1000</f>
        <v>1397101.8189467895</v>
      </c>
      <c r="AQ9" s="151">
        <f>'1.Total'!AQ14*1000</f>
        <v>1377861.9388730279</v>
      </c>
      <c r="AR9" s="151">
        <f>'1.Total'!AR14*1000</f>
        <v>1412795.0742384882</v>
      </c>
      <c r="AS9" s="151">
        <f>'1.Total'!AS14*1000</f>
        <v>1327168.528556416</v>
      </c>
      <c r="AT9" s="151">
        <f>'1.Total'!AT14*1000</f>
        <v>1251003.5835490164</v>
      </c>
      <c r="AU9" s="151">
        <f>'1.Total'!AU14*1000</f>
        <v>1304902.6420712799</v>
      </c>
      <c r="AV9" s="151">
        <f>'1.Total'!AV14*1000</f>
        <v>1354616.007211288</v>
      </c>
      <c r="AW9" s="151">
        <f>'1.Total'!AW14*1000</f>
        <v>1390339.972593755</v>
      </c>
      <c r="AX9" s="151">
        <f>'1.Total'!AX14*1000</f>
        <v>1407883.2255350361</v>
      </c>
      <c r="AY9" s="151">
        <f>'1.Total'!AY14*1000</f>
        <v>1363862.3051251092</v>
      </c>
    </row>
    <row r="10" spans="1:51" ht="18" customHeight="1">
      <c r="Z10" s="153" t="s">
        <v>582</v>
      </c>
      <c r="AA10" s="152">
        <f>AA7/AA9</f>
        <v>2.4351000497315051E-2</v>
      </c>
      <c r="AB10" s="152">
        <f t="shared" ref="AB10:AO10" si="4">AB7/AB9</f>
        <v>2.5535127927554021E-2</v>
      </c>
      <c r="AC10" s="152">
        <f t="shared" si="4"/>
        <v>2.5550302178396114E-2</v>
      </c>
      <c r="AD10" s="152">
        <f t="shared" si="4"/>
        <v>2.7251290481414971E-2</v>
      </c>
      <c r="AE10" s="152">
        <f t="shared" si="4"/>
        <v>2.6666853050600833E-2</v>
      </c>
      <c r="AF10" s="152">
        <f t="shared" si="4"/>
        <v>2.7743155748348867E-2</v>
      </c>
      <c r="AG10" s="152">
        <f t="shared" si="4"/>
        <v>2.234741010949548E-2</v>
      </c>
      <c r="AH10" s="152">
        <f t="shared" si="4"/>
        <v>2.5625047374147773E-2</v>
      </c>
      <c r="AI10" s="152">
        <f t="shared" si="4"/>
        <v>2.7866211537361192E-2</v>
      </c>
      <c r="AJ10" s="152">
        <f t="shared" si="4"/>
        <v>2.6442700808559455E-2</v>
      </c>
      <c r="AK10" s="152">
        <f t="shared" si="4"/>
        <v>2.640621118542286E-2</v>
      </c>
      <c r="AL10" s="152">
        <f t="shared" si="4"/>
        <v>2.4658228438929133E-2</v>
      </c>
      <c r="AM10" s="152">
        <f t="shared" si="4"/>
        <v>2.6334681871915087E-2</v>
      </c>
      <c r="AN10" s="152">
        <f t="shared" si="4"/>
        <v>2.6865982137294603E-2</v>
      </c>
      <c r="AO10" s="152">
        <f t="shared" si="4"/>
        <v>2.8037083910784296E-2</v>
      </c>
      <c r="AP10" s="152">
        <f t="shared" ref="AP10:AU10" si="5">AP7/AP9</f>
        <v>2.9541070497424431E-2</v>
      </c>
      <c r="AQ10" s="152">
        <f t="shared" si="5"/>
        <v>2.8121978209651236E-2</v>
      </c>
      <c r="AR10" s="152">
        <f t="shared" si="5"/>
        <v>2.6188729201719541E-2</v>
      </c>
      <c r="AS10" s="152">
        <f t="shared" si="5"/>
        <v>2.6059867188223101E-2</v>
      </c>
      <c r="AT10" s="152">
        <f t="shared" si="5"/>
        <v>2.4397703221607499E-2</v>
      </c>
      <c r="AU10" s="152">
        <f t="shared" si="5"/>
        <v>2.3774928849299118E-2</v>
      </c>
      <c r="AV10" s="152">
        <f>AV7/AV9</f>
        <v>2.317029885092408E-2</v>
      </c>
      <c r="AW10" s="152">
        <f>AW7/AW9</f>
        <v>2.3032860383299145E-2</v>
      </c>
      <c r="AX10" s="152">
        <f>AX7/AX9</f>
        <v>2.3437924230371922E-2</v>
      </c>
      <c r="AY10" s="152">
        <f>AY7/AY9</f>
        <v>2.2775005798561142E-2</v>
      </c>
    </row>
    <row r="11" spans="1:51">
      <c r="Z11" s="1109" t="s">
        <v>583</v>
      </c>
    </row>
  </sheetData>
  <phoneticPr fontId="9"/>
  <pageMargins left="0.78740157480314965" right="0.78740157480314965" top="0.98425196850393704" bottom="0.98425196850393704" header="0.51181102362204722" footer="0.51181102362204722"/>
  <pageSetup paperSize="9" scale="4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BJ97"/>
  <sheetViews>
    <sheetView zoomScale="85" zoomScaleNormal="85" workbookViewId="0">
      <pane xSplit="26" ySplit="4" topLeftCell="AA24" activePane="bottomRight" state="frozen"/>
      <selection pane="topRight" activeCell="AA1" sqref="AA1"/>
      <selection pane="bottomLeft" activeCell="A5" sqref="A5"/>
      <selection pane="bottomRight" activeCell="AA45" sqref="AA45"/>
    </sheetView>
  </sheetViews>
  <sheetFormatPr defaultRowHeight="14.25"/>
  <cols>
    <col min="1" max="1" width="1.625" style="1" customWidth="1"/>
    <col min="2" max="23" width="1.625" style="1" hidden="1" customWidth="1"/>
    <col min="24" max="25" width="1.625" style="1" customWidth="1"/>
    <col min="26" max="26" width="41.75" style="1" customWidth="1"/>
    <col min="27" max="51" width="10.625" style="1" customWidth="1"/>
    <col min="52" max="57" width="10.625" style="1" hidden="1" customWidth="1"/>
    <col min="58" max="58" width="31.375" style="1" bestFit="1" customWidth="1"/>
    <col min="59" max="60" width="9" style="1"/>
    <col min="61" max="61" width="14.625" style="1" customWidth="1"/>
    <col min="62" max="16384" width="9" style="1"/>
  </cols>
  <sheetData>
    <row r="1" spans="1:62" ht="23.25">
      <c r="A1" s="533" t="s">
        <v>486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</row>
    <row r="2" spans="1:62" s="371" customFormat="1" ht="15" customHeight="1">
      <c r="A2" s="534"/>
    </row>
    <row r="3" spans="1:62" ht="19.5" thickBot="1">
      <c r="X3" s="1" t="s">
        <v>279</v>
      </c>
    </row>
    <row r="4" spans="1:62" ht="15" thickBot="1">
      <c r="X4" s="535" t="s">
        <v>75</v>
      </c>
      <c r="Y4" s="536"/>
      <c r="Z4" s="537"/>
      <c r="AA4" s="298">
        <v>1990</v>
      </c>
      <c r="AB4" s="298">
        <f t="shared" ref="AB4:BE4" si="0">AA4+1</f>
        <v>1991</v>
      </c>
      <c r="AC4" s="298">
        <f t="shared" si="0"/>
        <v>1992</v>
      </c>
      <c r="AD4" s="298">
        <f t="shared" si="0"/>
        <v>1993</v>
      </c>
      <c r="AE4" s="298">
        <f t="shared" si="0"/>
        <v>1994</v>
      </c>
      <c r="AF4" s="298">
        <f t="shared" si="0"/>
        <v>1995</v>
      </c>
      <c r="AG4" s="298">
        <f t="shared" si="0"/>
        <v>1996</v>
      </c>
      <c r="AH4" s="298">
        <f t="shared" si="0"/>
        <v>1997</v>
      </c>
      <c r="AI4" s="298">
        <f t="shared" si="0"/>
        <v>1998</v>
      </c>
      <c r="AJ4" s="298">
        <f t="shared" si="0"/>
        <v>1999</v>
      </c>
      <c r="AK4" s="298">
        <f t="shared" si="0"/>
        <v>2000</v>
      </c>
      <c r="AL4" s="298">
        <f t="shared" si="0"/>
        <v>2001</v>
      </c>
      <c r="AM4" s="298">
        <f t="shared" si="0"/>
        <v>2002</v>
      </c>
      <c r="AN4" s="298">
        <f t="shared" si="0"/>
        <v>2003</v>
      </c>
      <c r="AO4" s="298">
        <f t="shared" si="0"/>
        <v>2004</v>
      </c>
      <c r="AP4" s="298">
        <f t="shared" si="0"/>
        <v>2005</v>
      </c>
      <c r="AQ4" s="298">
        <f t="shared" si="0"/>
        <v>2006</v>
      </c>
      <c r="AR4" s="298">
        <f t="shared" si="0"/>
        <v>2007</v>
      </c>
      <c r="AS4" s="298">
        <f t="shared" si="0"/>
        <v>2008</v>
      </c>
      <c r="AT4" s="298">
        <f t="shared" si="0"/>
        <v>2009</v>
      </c>
      <c r="AU4" s="298">
        <f t="shared" si="0"/>
        <v>2010</v>
      </c>
      <c r="AV4" s="298">
        <f t="shared" si="0"/>
        <v>2011</v>
      </c>
      <c r="AW4" s="298">
        <f t="shared" si="0"/>
        <v>2012</v>
      </c>
      <c r="AX4" s="298">
        <f t="shared" si="0"/>
        <v>2013</v>
      </c>
      <c r="AY4" s="298">
        <f t="shared" si="0"/>
        <v>2014</v>
      </c>
      <c r="AZ4" s="298">
        <f t="shared" si="0"/>
        <v>2015</v>
      </c>
      <c r="BA4" s="298">
        <f t="shared" si="0"/>
        <v>2016</v>
      </c>
      <c r="BB4" s="298">
        <f t="shared" si="0"/>
        <v>2017</v>
      </c>
      <c r="BC4" s="298">
        <f t="shared" si="0"/>
        <v>2018</v>
      </c>
      <c r="BD4" s="298">
        <f t="shared" si="0"/>
        <v>2019</v>
      </c>
      <c r="BE4" s="298">
        <f t="shared" si="0"/>
        <v>2020</v>
      </c>
      <c r="BF4" s="298" t="s">
        <v>136</v>
      </c>
    </row>
    <row r="5" spans="1:62" ht="15" customHeight="1">
      <c r="X5" s="952" t="s">
        <v>470</v>
      </c>
      <c r="Y5" s="953"/>
      <c r="Z5" s="954"/>
      <c r="AA5" s="955">
        <f t="shared" ref="AA5:AX5" si="1">SUM(AA6,AA10,AA17,AA22)</f>
        <v>1078081.9176174225</v>
      </c>
      <c r="AB5" s="955">
        <f t="shared" si="1"/>
        <v>1085477.7439058195</v>
      </c>
      <c r="AC5" s="955">
        <f t="shared" si="1"/>
        <v>1094696.5045521273</v>
      </c>
      <c r="AD5" s="955">
        <f t="shared" si="1"/>
        <v>1089313.0758418557</v>
      </c>
      <c r="AE5" s="955">
        <f t="shared" si="1"/>
        <v>1146722.4432437373</v>
      </c>
      <c r="AF5" s="955">
        <f t="shared" si="1"/>
        <v>1159452.4501300587</v>
      </c>
      <c r="AG5" s="955">
        <f t="shared" si="1"/>
        <v>1171321.1634676992</v>
      </c>
      <c r="AH5" s="955">
        <f t="shared" si="1"/>
        <v>1171182.4874831939</v>
      </c>
      <c r="AI5" s="955">
        <f t="shared" si="1"/>
        <v>1142395.3549296411</v>
      </c>
      <c r="AJ5" s="955">
        <f t="shared" si="1"/>
        <v>1177237.4947433504</v>
      </c>
      <c r="AK5" s="955">
        <f t="shared" si="1"/>
        <v>1197783.9613077429</v>
      </c>
      <c r="AL5" s="955">
        <f t="shared" si="1"/>
        <v>1183566.8666023584</v>
      </c>
      <c r="AM5" s="955">
        <f t="shared" si="1"/>
        <v>1223930.9009942922</v>
      </c>
      <c r="AN5" s="955">
        <f t="shared" si="1"/>
        <v>1229846.1627528761</v>
      </c>
      <c r="AO5" s="955">
        <f t="shared" si="1"/>
        <v>1229531.1430437001</v>
      </c>
      <c r="AP5" s="955">
        <f t="shared" si="1"/>
        <v>1236462.6783482251</v>
      </c>
      <c r="AQ5" s="955">
        <f t="shared" si="1"/>
        <v>1216394.086305405</v>
      </c>
      <c r="AR5" s="955">
        <f t="shared" si="1"/>
        <v>1251733.6670802962</v>
      </c>
      <c r="AS5" s="955">
        <f t="shared" si="1"/>
        <v>1170017.1841071197</v>
      </c>
      <c r="AT5" s="955">
        <f t="shared" si="1"/>
        <v>1105648.5772018814</v>
      </c>
      <c r="AU5" s="955">
        <f t="shared" si="1"/>
        <v>1154338.6874953154</v>
      </c>
      <c r="AV5" s="955">
        <f t="shared" si="1"/>
        <v>1203958.7629274484</v>
      </c>
      <c r="AW5" s="955">
        <f t="shared" si="1"/>
        <v>1237398.213732816</v>
      </c>
      <c r="AX5" s="955">
        <f t="shared" si="1"/>
        <v>1251179.5116015708</v>
      </c>
      <c r="AY5" s="955">
        <f>SUM(AY6,AY10,AY17,AY22)</f>
        <v>1205407.5565793589</v>
      </c>
      <c r="AZ5" s="289"/>
      <c r="BA5" s="289"/>
      <c r="BB5" s="289"/>
      <c r="BC5" s="289"/>
      <c r="BD5" s="289"/>
      <c r="BE5" s="289"/>
      <c r="BF5" s="289"/>
      <c r="BG5" s="192"/>
      <c r="BH5" s="484"/>
      <c r="BI5" s="192"/>
      <c r="BJ5" s="192"/>
    </row>
    <row r="6" spans="1:62" ht="15" customHeight="1">
      <c r="X6" s="538"/>
      <c r="Y6" s="197" t="s">
        <v>280</v>
      </c>
      <c r="Z6" s="39"/>
      <c r="AA6" s="234">
        <f>SUM(AA7:AA9)</f>
        <v>352782.84737819474</v>
      </c>
      <c r="AB6" s="234">
        <f t="shared" ref="AB6:AX6" si="2">SUM(AB7:AB9)</f>
        <v>355881.03931503318</v>
      </c>
      <c r="AC6" s="234">
        <f t="shared" si="2"/>
        <v>362715.02880266582</v>
      </c>
      <c r="AD6" s="234">
        <f t="shared" si="2"/>
        <v>346422.62420458632</v>
      </c>
      <c r="AE6" s="234">
        <f t="shared" si="2"/>
        <v>387366.79181524174</v>
      </c>
      <c r="AF6" s="234">
        <f t="shared" si="2"/>
        <v>377028.58884248364</v>
      </c>
      <c r="AG6" s="234">
        <f t="shared" si="2"/>
        <v>379153.01952367945</v>
      </c>
      <c r="AH6" s="234">
        <f t="shared" si="2"/>
        <v>377005.39043348044</v>
      </c>
      <c r="AI6" s="234">
        <f t="shared" si="2"/>
        <v>364997.07662567729</v>
      </c>
      <c r="AJ6" s="234">
        <f t="shared" si="2"/>
        <v>384032.34065680666</v>
      </c>
      <c r="AK6" s="234">
        <f t="shared" si="2"/>
        <v>393060.44880766887</v>
      </c>
      <c r="AL6" s="234">
        <f t="shared" si="2"/>
        <v>383004.41648615274</v>
      </c>
      <c r="AM6" s="234">
        <f t="shared" si="2"/>
        <v>414184.08066329424</v>
      </c>
      <c r="AN6" s="234">
        <f t="shared" si="2"/>
        <v>430923.89484455524</v>
      </c>
      <c r="AO6" s="234">
        <f t="shared" si="2"/>
        <v>427940.20752039744</v>
      </c>
      <c r="AP6" s="234">
        <f t="shared" si="2"/>
        <v>447942.95036046038</v>
      </c>
      <c r="AQ6" s="234">
        <f t="shared" si="2"/>
        <v>436482.8745594566</v>
      </c>
      <c r="AR6" s="234">
        <f t="shared" si="2"/>
        <v>498752.87244492816</v>
      </c>
      <c r="AS6" s="234">
        <f t="shared" si="2"/>
        <v>473839.72889923386</v>
      </c>
      <c r="AT6" s="234">
        <f t="shared" si="2"/>
        <v>436770.61686726176</v>
      </c>
      <c r="AU6" s="234">
        <f t="shared" si="2"/>
        <v>461180.30159000785</v>
      </c>
      <c r="AV6" s="234">
        <f t="shared" si="2"/>
        <v>518612.61359073856</v>
      </c>
      <c r="AW6" s="234">
        <f t="shared" si="2"/>
        <v>561886.11335089919</v>
      </c>
      <c r="AX6" s="234">
        <f t="shared" si="2"/>
        <v>564189.27974764386</v>
      </c>
      <c r="AY6" s="234">
        <f>SUM(AY7:AY9)</f>
        <v>531711.28495883592</v>
      </c>
      <c r="AZ6" s="42"/>
      <c r="BA6" s="42"/>
      <c r="BB6" s="42"/>
      <c r="BC6" s="42"/>
      <c r="BD6" s="42"/>
      <c r="BE6" s="42"/>
      <c r="BF6" s="42"/>
      <c r="BG6" s="192"/>
      <c r="BH6" s="484"/>
      <c r="BI6" s="192"/>
      <c r="BJ6" s="192"/>
    </row>
    <row r="7" spans="1:62" ht="15" customHeight="1">
      <c r="X7" s="538"/>
      <c r="Y7" s="539"/>
      <c r="Z7" s="544" t="s">
        <v>236</v>
      </c>
      <c r="AA7" s="1100">
        <v>300172.51820683037</v>
      </c>
      <c r="AB7" s="1100">
        <v>302876.08069464134</v>
      </c>
      <c r="AC7" s="1100">
        <v>310527.56034670339</v>
      </c>
      <c r="AD7" s="1100">
        <v>292583.8793945713</v>
      </c>
      <c r="AE7" s="1100">
        <v>330206.57162133692</v>
      </c>
      <c r="AF7" s="1100">
        <v>318716.23562727281</v>
      </c>
      <c r="AG7" s="1100">
        <v>320690.06004838651</v>
      </c>
      <c r="AH7" s="1100">
        <v>314202.94351711939</v>
      </c>
      <c r="AI7" s="1100">
        <v>304924.73831725493</v>
      </c>
      <c r="AJ7" s="1100">
        <v>325017.92108039837</v>
      </c>
      <c r="AK7" s="1100">
        <v>334091.04613299918</v>
      </c>
      <c r="AL7" s="1100">
        <v>326888.75195272092</v>
      </c>
      <c r="AM7" s="1100">
        <v>354684.37962326308</v>
      </c>
      <c r="AN7" s="1100">
        <v>372115.47463581339</v>
      </c>
      <c r="AO7" s="1100">
        <v>366638.43947788706</v>
      </c>
      <c r="AP7" s="1100">
        <v>382780.48144136055</v>
      </c>
      <c r="AQ7" s="1100">
        <v>374111.98913069186</v>
      </c>
      <c r="AR7" s="1100">
        <v>428021.4017546454</v>
      </c>
      <c r="AS7" s="1100">
        <v>399443.95451707661</v>
      </c>
      <c r="AT7" s="1100">
        <v>360396.40182741376</v>
      </c>
      <c r="AU7" s="1100">
        <v>383262.83127291437</v>
      </c>
      <c r="AV7" s="1100">
        <v>444486.25185072084</v>
      </c>
      <c r="AW7" s="1100">
        <v>490974.80116521532</v>
      </c>
      <c r="AX7" s="1100">
        <v>495607.93418401276</v>
      </c>
      <c r="AY7" s="1100">
        <v>470325.00473950111</v>
      </c>
      <c r="AZ7" s="1101"/>
      <c r="BA7" s="1101"/>
      <c r="BB7" s="1101"/>
      <c r="BC7" s="1101"/>
      <c r="BD7" s="1101"/>
      <c r="BE7" s="1101"/>
      <c r="BF7" s="1101" t="s">
        <v>237</v>
      </c>
      <c r="BG7" s="192"/>
      <c r="BH7" s="192"/>
      <c r="BI7" s="192"/>
      <c r="BJ7" s="192"/>
    </row>
    <row r="8" spans="1:62" ht="15" customHeight="1">
      <c r="X8" s="538"/>
      <c r="Y8" s="539"/>
      <c r="Z8" s="540" t="s">
        <v>76</v>
      </c>
      <c r="AA8" s="283">
        <v>37150.28393535439</v>
      </c>
      <c r="AB8" s="283">
        <v>37729.708770976555</v>
      </c>
      <c r="AC8" s="283">
        <v>38510.749695219238</v>
      </c>
      <c r="AD8" s="283">
        <v>41096.701013253434</v>
      </c>
      <c r="AE8" s="283">
        <v>41219.340453011078</v>
      </c>
      <c r="AF8" s="283">
        <v>41766.300324285214</v>
      </c>
      <c r="AG8" s="283">
        <v>43475.351246760554</v>
      </c>
      <c r="AH8" s="283">
        <v>46572.518218112447</v>
      </c>
      <c r="AI8" s="283">
        <v>46233.987663158165</v>
      </c>
      <c r="AJ8" s="283">
        <v>47018.818352895585</v>
      </c>
      <c r="AK8" s="283">
        <v>47377.257274106545</v>
      </c>
      <c r="AL8" s="283">
        <v>44657.663360573439</v>
      </c>
      <c r="AM8" s="283">
        <v>44411.941764360112</v>
      </c>
      <c r="AN8" s="283">
        <v>46911.325573174996</v>
      </c>
      <c r="AO8" s="283">
        <v>48500.14817310527</v>
      </c>
      <c r="AP8" s="283">
        <v>50883.603751492337</v>
      </c>
      <c r="AQ8" s="283">
        <v>49774.915668976762</v>
      </c>
      <c r="AR8" s="283">
        <v>48426.045359592281</v>
      </c>
      <c r="AS8" s="283">
        <v>46986.793311259906</v>
      </c>
      <c r="AT8" s="283">
        <v>47307.467791908297</v>
      </c>
      <c r="AU8" s="283">
        <v>49627.426928955596</v>
      </c>
      <c r="AV8" s="283">
        <v>46428.521985590429</v>
      </c>
      <c r="AW8" s="283">
        <v>45144.223613622031</v>
      </c>
      <c r="AX8" s="283">
        <v>47453.566186995115</v>
      </c>
      <c r="AY8" s="283">
        <v>41972.739205892467</v>
      </c>
      <c r="AZ8" s="284"/>
      <c r="BA8" s="284"/>
      <c r="BB8" s="284"/>
      <c r="BC8" s="284"/>
      <c r="BD8" s="284"/>
      <c r="BE8" s="284"/>
      <c r="BF8" s="285" t="s">
        <v>238</v>
      </c>
      <c r="BG8" s="192"/>
      <c r="BH8" s="192"/>
      <c r="BI8" s="192"/>
      <c r="BJ8" s="192"/>
    </row>
    <row r="9" spans="1:62" ht="15" customHeight="1">
      <c r="X9" s="538"/>
      <c r="Y9" s="539"/>
      <c r="Z9" s="541" t="s">
        <v>77</v>
      </c>
      <c r="AA9" s="1102">
        <v>15460.045236009973</v>
      </c>
      <c r="AB9" s="1102">
        <v>15275.249849415271</v>
      </c>
      <c r="AC9" s="1102">
        <v>13676.718760743212</v>
      </c>
      <c r="AD9" s="1102">
        <v>12742.043796761585</v>
      </c>
      <c r="AE9" s="1102">
        <v>15940.879740893741</v>
      </c>
      <c r="AF9" s="1102">
        <v>16546.052890925603</v>
      </c>
      <c r="AG9" s="1102">
        <v>14987.608228532337</v>
      </c>
      <c r="AH9" s="1102">
        <v>16229.928698248597</v>
      </c>
      <c r="AI9" s="1102">
        <v>13838.350645264232</v>
      </c>
      <c r="AJ9" s="1102">
        <v>11995.601223512704</v>
      </c>
      <c r="AK9" s="1102">
        <v>11592.145400563159</v>
      </c>
      <c r="AL9" s="1102">
        <v>11458.001172858376</v>
      </c>
      <c r="AM9" s="1102">
        <v>15087.759275671027</v>
      </c>
      <c r="AN9" s="1102">
        <v>11897.094635566878</v>
      </c>
      <c r="AO9" s="1102">
        <v>12801.6198694051</v>
      </c>
      <c r="AP9" s="1102">
        <v>14278.865167607486</v>
      </c>
      <c r="AQ9" s="1102">
        <v>12595.969759787937</v>
      </c>
      <c r="AR9" s="1102">
        <v>22305.425330690443</v>
      </c>
      <c r="AS9" s="1102">
        <v>27408.981070897389</v>
      </c>
      <c r="AT9" s="1102">
        <v>29066.7472479397</v>
      </c>
      <c r="AU9" s="1102">
        <v>28290.043388137881</v>
      </c>
      <c r="AV9" s="1102">
        <v>27697.839754427234</v>
      </c>
      <c r="AW9" s="1102">
        <v>25767.088572061824</v>
      </c>
      <c r="AX9" s="1102">
        <v>21127.779376636056</v>
      </c>
      <c r="AY9" s="1102">
        <v>19413.541013442333</v>
      </c>
      <c r="AZ9" s="286"/>
      <c r="BA9" s="286"/>
      <c r="BB9" s="286"/>
      <c r="BC9" s="286"/>
      <c r="BD9" s="286"/>
      <c r="BE9" s="286"/>
      <c r="BF9" s="542" t="s">
        <v>238</v>
      </c>
      <c r="BG9" s="192"/>
      <c r="BH9" s="192"/>
      <c r="BI9" s="192"/>
      <c r="BJ9" s="192"/>
    </row>
    <row r="10" spans="1:62" ht="15" customHeight="1">
      <c r="X10" s="538"/>
      <c r="Y10" s="197" t="s">
        <v>281</v>
      </c>
      <c r="Z10" s="218"/>
      <c r="AA10" s="245">
        <f t="shared" ref="AA10:AX10" si="3">SUM(AA11:AA16)</f>
        <v>380111.22615466424</v>
      </c>
      <c r="AB10" s="245">
        <f t="shared" si="3"/>
        <v>375100.77203966375</v>
      </c>
      <c r="AC10" s="245">
        <f t="shared" si="3"/>
        <v>368482.80201943882</v>
      </c>
      <c r="AD10" s="245">
        <f t="shared" si="3"/>
        <v>367007.81773457979</v>
      </c>
      <c r="AE10" s="245">
        <f t="shared" si="3"/>
        <v>376874.29357749294</v>
      </c>
      <c r="AF10" s="245">
        <f t="shared" si="3"/>
        <v>382862.32518580114</v>
      </c>
      <c r="AG10" s="245">
        <f t="shared" si="3"/>
        <v>386943.97019794839</v>
      </c>
      <c r="AH10" s="245">
        <f t="shared" si="3"/>
        <v>387189.44465876819</v>
      </c>
      <c r="AI10" s="245">
        <f t="shared" si="3"/>
        <v>363880.36830292648</v>
      </c>
      <c r="AJ10" s="245">
        <f t="shared" si="3"/>
        <v>370498.38540057535</v>
      </c>
      <c r="AK10" s="245">
        <f t="shared" si="3"/>
        <v>379660.3929183188</v>
      </c>
      <c r="AL10" s="245">
        <f t="shared" si="3"/>
        <v>373968.71490424837</v>
      </c>
      <c r="AM10" s="245">
        <f t="shared" si="3"/>
        <v>385138.84479729837</v>
      </c>
      <c r="AN10" s="245">
        <f t="shared" si="3"/>
        <v>384261.31271938363</v>
      </c>
      <c r="AO10" s="245">
        <f t="shared" si="3"/>
        <v>386231.45534762752</v>
      </c>
      <c r="AP10" s="245">
        <f t="shared" si="3"/>
        <v>374577.25135020184</v>
      </c>
      <c r="AQ10" s="245">
        <f t="shared" si="3"/>
        <v>378733.1518323624</v>
      </c>
      <c r="AR10" s="245">
        <f t="shared" si="3"/>
        <v>364799.14873967256</v>
      </c>
      <c r="AS10" s="245">
        <f t="shared" si="3"/>
        <v>331642.29085292842</v>
      </c>
      <c r="AT10" s="245">
        <f t="shared" si="3"/>
        <v>302927.16501600144</v>
      </c>
      <c r="AU10" s="245">
        <f t="shared" si="3"/>
        <v>338406.24221609562</v>
      </c>
      <c r="AV10" s="245">
        <f t="shared" si="3"/>
        <v>334847.84385279176</v>
      </c>
      <c r="AW10" s="245">
        <f t="shared" si="3"/>
        <v>333748.44435786764</v>
      </c>
      <c r="AX10" s="245">
        <f t="shared" si="3"/>
        <v>341761.82506845496</v>
      </c>
      <c r="AY10" s="245">
        <f>SUM(AY11:AY16)</f>
        <v>328151.48028135562</v>
      </c>
      <c r="AZ10" s="219"/>
      <c r="BA10" s="219"/>
      <c r="BB10" s="219"/>
      <c r="BC10" s="219"/>
      <c r="BD10" s="219"/>
      <c r="BE10" s="219"/>
      <c r="BF10" s="219" t="s">
        <v>239</v>
      </c>
      <c r="BG10" s="192"/>
      <c r="BH10" s="484"/>
      <c r="BI10" s="192"/>
      <c r="BJ10" s="192"/>
    </row>
    <row r="11" spans="1:62" ht="15" customHeight="1">
      <c r="X11" s="538"/>
      <c r="Y11" s="539"/>
      <c r="Z11" s="540" t="s">
        <v>78</v>
      </c>
      <c r="AA11" s="287">
        <v>167330.52878497849</v>
      </c>
      <c r="AB11" s="287">
        <v>158873.05654955257</v>
      </c>
      <c r="AC11" s="287">
        <v>151420.04198997875</v>
      </c>
      <c r="AD11" s="287">
        <v>151532.12161188261</v>
      </c>
      <c r="AE11" s="287">
        <v>154224.23491694839</v>
      </c>
      <c r="AF11" s="287">
        <v>155182.21513749743</v>
      </c>
      <c r="AG11" s="287">
        <v>159220.2848525671</v>
      </c>
      <c r="AH11" s="287">
        <v>161723.90835646458</v>
      </c>
      <c r="AI11" s="287">
        <v>151633.4691218533</v>
      </c>
      <c r="AJ11" s="287">
        <v>158230.58656303224</v>
      </c>
      <c r="AK11" s="287">
        <v>163243.50278390243</v>
      </c>
      <c r="AL11" s="287">
        <v>160650.67323182747</v>
      </c>
      <c r="AM11" s="287">
        <v>169441.74486789276</v>
      </c>
      <c r="AN11" s="287">
        <v>170911.76090826021</v>
      </c>
      <c r="AO11" s="287">
        <v>174612.6066222006</v>
      </c>
      <c r="AP11" s="287">
        <v>172176.63233307397</v>
      </c>
      <c r="AQ11" s="287">
        <v>179461.82816154463</v>
      </c>
      <c r="AR11" s="287">
        <v>173629.11644998781</v>
      </c>
      <c r="AS11" s="287">
        <v>148780.66543434051</v>
      </c>
      <c r="AT11" s="287">
        <v>139437.91734289195</v>
      </c>
      <c r="AU11" s="287">
        <v>159484.62980790759</v>
      </c>
      <c r="AV11" s="287">
        <v>153689.10790701519</v>
      </c>
      <c r="AW11" s="287">
        <v>159084.89198039999</v>
      </c>
      <c r="AX11" s="287">
        <v>164755.41325887089</v>
      </c>
      <c r="AY11" s="287">
        <v>168835.88119551487</v>
      </c>
      <c r="AZ11" s="287"/>
      <c r="BA11" s="287"/>
      <c r="BB11" s="287"/>
      <c r="BC11" s="287"/>
      <c r="BD11" s="287"/>
      <c r="BE11" s="287"/>
      <c r="BF11" s="288" t="s">
        <v>238</v>
      </c>
      <c r="BG11" s="192"/>
      <c r="BH11" s="192"/>
      <c r="BI11" s="192"/>
      <c r="BJ11" s="192"/>
    </row>
    <row r="12" spans="1:62" ht="15" customHeight="1">
      <c r="X12" s="538"/>
      <c r="Y12" s="539"/>
      <c r="Z12" s="543" t="s">
        <v>79</v>
      </c>
      <c r="AA12" s="287">
        <v>8409.4996753690302</v>
      </c>
      <c r="AB12" s="287">
        <v>8016.4253528239688</v>
      </c>
      <c r="AC12" s="287">
        <v>8048.4008228365174</v>
      </c>
      <c r="AD12" s="287">
        <v>7904.571500919551</v>
      </c>
      <c r="AE12" s="287">
        <v>7566.294855885596</v>
      </c>
      <c r="AF12" s="287">
        <v>7079.7803016908229</v>
      </c>
      <c r="AG12" s="287">
        <v>6595.8351175755379</v>
      </c>
      <c r="AH12" s="287">
        <v>6380.300773778622</v>
      </c>
      <c r="AI12" s="287">
        <v>5827.673043636114</v>
      </c>
      <c r="AJ12" s="287">
        <v>5609.0645035987864</v>
      </c>
      <c r="AK12" s="287">
        <v>5536.270966899564</v>
      </c>
      <c r="AL12" s="287">
        <v>5387.844730705182</v>
      </c>
      <c r="AM12" s="287">
        <v>5655.0161103450573</v>
      </c>
      <c r="AN12" s="287">
        <v>5471.3084236573095</v>
      </c>
      <c r="AO12" s="287">
        <v>5493.6463300745008</v>
      </c>
      <c r="AP12" s="287">
        <v>5388.9525541014318</v>
      </c>
      <c r="AQ12" s="287">
        <v>5640.2827811020952</v>
      </c>
      <c r="AR12" s="287">
        <v>5536.1902840518796</v>
      </c>
      <c r="AS12" s="287">
        <v>4942.4338942267359</v>
      </c>
      <c r="AT12" s="287">
        <v>4389.3878497748592</v>
      </c>
      <c r="AU12" s="287">
        <v>3072.5942174455686</v>
      </c>
      <c r="AV12" s="287">
        <v>3177.2788886344097</v>
      </c>
      <c r="AW12" s="287">
        <v>3158.8157630222404</v>
      </c>
      <c r="AX12" s="287">
        <v>3398.3741615607019</v>
      </c>
      <c r="AY12" s="287">
        <v>2997.5632678487759</v>
      </c>
      <c r="AZ12" s="287"/>
      <c r="BA12" s="287"/>
      <c r="BB12" s="287"/>
      <c r="BC12" s="287"/>
      <c r="BD12" s="287"/>
      <c r="BE12" s="287"/>
      <c r="BF12" s="288" t="s">
        <v>238</v>
      </c>
      <c r="BG12" s="192"/>
      <c r="BH12" s="192"/>
      <c r="BI12" s="192"/>
      <c r="BJ12" s="192"/>
    </row>
    <row r="13" spans="1:62" ht="15" customHeight="1">
      <c r="X13" s="538"/>
      <c r="Y13" s="539"/>
      <c r="Z13" s="540" t="s">
        <v>80</v>
      </c>
      <c r="AA13" s="287">
        <v>63684.116957540842</v>
      </c>
      <c r="AB13" s="287">
        <v>66393.959388713862</v>
      </c>
      <c r="AC13" s="287">
        <v>67171.992707618017</v>
      </c>
      <c r="AD13" s="287">
        <v>68644.126274290305</v>
      </c>
      <c r="AE13" s="287">
        <v>71966.863317837866</v>
      </c>
      <c r="AF13" s="287">
        <v>73044.362383348896</v>
      </c>
      <c r="AG13" s="287">
        <v>73988.981110493929</v>
      </c>
      <c r="AH13" s="287">
        <v>72843.019129896275</v>
      </c>
      <c r="AI13" s="287">
        <v>63021.126441361106</v>
      </c>
      <c r="AJ13" s="287">
        <v>65040.488540147999</v>
      </c>
      <c r="AK13" s="287">
        <v>65824.727217666019</v>
      </c>
      <c r="AL13" s="287">
        <v>63868.705835298657</v>
      </c>
      <c r="AM13" s="287">
        <v>63848.239483978425</v>
      </c>
      <c r="AN13" s="287">
        <v>62613.264833232381</v>
      </c>
      <c r="AO13" s="287">
        <v>62537.421894189138</v>
      </c>
      <c r="AP13" s="287">
        <v>59925.92344213355</v>
      </c>
      <c r="AQ13" s="287">
        <v>59299.265650023401</v>
      </c>
      <c r="AR13" s="287">
        <v>58857.965521479142</v>
      </c>
      <c r="AS13" s="287">
        <v>54003.278876360579</v>
      </c>
      <c r="AT13" s="287">
        <v>55790.102800275199</v>
      </c>
      <c r="AU13" s="287">
        <v>55740.919785017657</v>
      </c>
      <c r="AV13" s="287">
        <v>54605.549251212738</v>
      </c>
      <c r="AW13" s="287">
        <v>52241.978066718795</v>
      </c>
      <c r="AX13" s="287">
        <v>57061.086826667823</v>
      </c>
      <c r="AY13" s="287">
        <v>53951.912770945783</v>
      </c>
      <c r="AZ13" s="287"/>
      <c r="BA13" s="287"/>
      <c r="BB13" s="287"/>
      <c r="BC13" s="287"/>
      <c r="BD13" s="287"/>
      <c r="BE13" s="287"/>
      <c r="BF13" s="288" t="s">
        <v>238</v>
      </c>
      <c r="BG13" s="192"/>
      <c r="BH13" s="192"/>
      <c r="BI13" s="192"/>
      <c r="BJ13" s="192"/>
    </row>
    <row r="14" spans="1:62" ht="15" customHeight="1">
      <c r="X14" s="538"/>
      <c r="Y14" s="539"/>
      <c r="Z14" s="902" t="s">
        <v>443</v>
      </c>
      <c r="AA14" s="287">
        <v>28246.641593629782</v>
      </c>
      <c r="AB14" s="287">
        <v>28776.211754996537</v>
      </c>
      <c r="AC14" s="287">
        <v>28726.27829599092</v>
      </c>
      <c r="AD14" s="287">
        <v>29620.679059543127</v>
      </c>
      <c r="AE14" s="287">
        <v>30983.992398461505</v>
      </c>
      <c r="AF14" s="287">
        <v>33040.930550666228</v>
      </c>
      <c r="AG14" s="287">
        <v>32851.781909026009</v>
      </c>
      <c r="AH14" s="287">
        <v>32690.992796032504</v>
      </c>
      <c r="AI14" s="287">
        <v>31491.475357101092</v>
      </c>
      <c r="AJ14" s="287">
        <v>31797.861516952344</v>
      </c>
      <c r="AK14" s="287">
        <v>32272.121592962056</v>
      </c>
      <c r="AL14" s="287">
        <v>31872.832632796282</v>
      </c>
      <c r="AM14" s="287">
        <v>31620.630217227485</v>
      </c>
      <c r="AN14" s="287">
        <v>31218.664320297052</v>
      </c>
      <c r="AO14" s="287">
        <v>31311.304940399816</v>
      </c>
      <c r="AP14" s="287">
        <v>30010.261109805608</v>
      </c>
      <c r="AQ14" s="287">
        <v>29233.096387427449</v>
      </c>
      <c r="AR14" s="287">
        <v>28116.679633747743</v>
      </c>
      <c r="AS14" s="287">
        <v>25706.610443553116</v>
      </c>
      <c r="AT14" s="287">
        <v>23537.631861400812</v>
      </c>
      <c r="AU14" s="287">
        <v>24011.173584987519</v>
      </c>
      <c r="AV14" s="287">
        <v>25056.233185778096</v>
      </c>
      <c r="AW14" s="287">
        <v>23262.179965405958</v>
      </c>
      <c r="AX14" s="287">
        <v>25029.527085805476</v>
      </c>
      <c r="AY14" s="287">
        <v>22629.349786097169</v>
      </c>
      <c r="AZ14" s="287"/>
      <c r="BA14" s="287"/>
      <c r="BB14" s="287"/>
      <c r="BC14" s="287"/>
      <c r="BD14" s="287"/>
      <c r="BE14" s="287"/>
      <c r="BF14" s="951" t="s">
        <v>469</v>
      </c>
      <c r="BG14" s="192"/>
      <c r="BH14" s="192"/>
      <c r="BI14" s="192"/>
      <c r="BJ14" s="192"/>
    </row>
    <row r="15" spans="1:62" ht="15" customHeight="1">
      <c r="X15" s="538"/>
      <c r="Y15" s="539"/>
      <c r="Z15" s="902" t="s">
        <v>444</v>
      </c>
      <c r="AA15" s="287">
        <v>17039.340472210792</v>
      </c>
      <c r="AB15" s="287">
        <v>17710.899572621951</v>
      </c>
      <c r="AC15" s="287">
        <v>18252.693168368773</v>
      </c>
      <c r="AD15" s="287">
        <v>17993.989495372247</v>
      </c>
      <c r="AE15" s="287">
        <v>19148.351907412129</v>
      </c>
      <c r="AF15" s="287">
        <v>19827.919784397418</v>
      </c>
      <c r="AG15" s="287">
        <v>19752.213561894539</v>
      </c>
      <c r="AH15" s="287">
        <v>21272.358635457422</v>
      </c>
      <c r="AI15" s="287">
        <v>23101.2707964652</v>
      </c>
      <c r="AJ15" s="287">
        <v>23816.796673639066</v>
      </c>
      <c r="AK15" s="287">
        <v>23810.239540006682</v>
      </c>
      <c r="AL15" s="287">
        <v>24954.20846426655</v>
      </c>
      <c r="AM15" s="287">
        <v>26540.584139100709</v>
      </c>
      <c r="AN15" s="287">
        <v>26827.286059037247</v>
      </c>
      <c r="AO15" s="287">
        <v>27462.611405560285</v>
      </c>
      <c r="AP15" s="287">
        <v>25904.864579621375</v>
      </c>
      <c r="AQ15" s="287">
        <v>24861.807046860104</v>
      </c>
      <c r="AR15" s="287">
        <v>23002.940703837736</v>
      </c>
      <c r="AS15" s="287">
        <v>23886.614413154941</v>
      </c>
      <c r="AT15" s="287">
        <v>17665.821649487913</v>
      </c>
      <c r="AU15" s="287">
        <v>24817.904798776668</v>
      </c>
      <c r="AV15" s="287">
        <v>24493.897692971219</v>
      </c>
      <c r="AW15" s="287">
        <v>23298.289439600114</v>
      </c>
      <c r="AX15" s="287">
        <v>17812.58986733733</v>
      </c>
      <c r="AY15" s="287">
        <v>14610.586856484513</v>
      </c>
      <c r="AZ15" s="287"/>
      <c r="BA15" s="287"/>
      <c r="BB15" s="287"/>
      <c r="BC15" s="287"/>
      <c r="BD15" s="287"/>
      <c r="BE15" s="287"/>
      <c r="BF15" s="288"/>
      <c r="BG15" s="192"/>
      <c r="BH15" s="192"/>
      <c r="BI15" s="192"/>
      <c r="BJ15" s="192"/>
    </row>
    <row r="16" spans="1:62" ht="15" customHeight="1">
      <c r="X16" s="538"/>
      <c r="Y16" s="539"/>
      <c r="Z16" s="903" t="s">
        <v>467</v>
      </c>
      <c r="AA16" s="287">
        <v>95401.098670935331</v>
      </c>
      <c r="AB16" s="287">
        <v>95330.219420954905</v>
      </c>
      <c r="AC16" s="287">
        <v>94863.39503464583</v>
      </c>
      <c r="AD16" s="287">
        <v>91312.329792571938</v>
      </c>
      <c r="AE16" s="287">
        <v>92984.556180947489</v>
      </c>
      <c r="AF16" s="287">
        <v>94687.11702820033</v>
      </c>
      <c r="AG16" s="287">
        <v>94534.873646391279</v>
      </c>
      <c r="AH16" s="287">
        <v>92278.864967138798</v>
      </c>
      <c r="AI16" s="287">
        <v>88805.353542509663</v>
      </c>
      <c r="AJ16" s="287">
        <v>86003.587603204869</v>
      </c>
      <c r="AK16" s="287">
        <v>88973.530816882092</v>
      </c>
      <c r="AL16" s="287">
        <v>87234.450009354201</v>
      </c>
      <c r="AM16" s="287">
        <v>88032.629978753961</v>
      </c>
      <c r="AN16" s="287">
        <v>87219.028174899373</v>
      </c>
      <c r="AO16" s="287">
        <v>84813.864155203148</v>
      </c>
      <c r="AP16" s="287">
        <v>81170.617331465866</v>
      </c>
      <c r="AQ16" s="287">
        <v>80236.871805404735</v>
      </c>
      <c r="AR16" s="287">
        <v>75656.256146568281</v>
      </c>
      <c r="AS16" s="287">
        <v>74322.687791292483</v>
      </c>
      <c r="AT16" s="287">
        <v>62106.3035121707</v>
      </c>
      <c r="AU16" s="287">
        <v>71279.020021960605</v>
      </c>
      <c r="AV16" s="287">
        <v>73825.776927180123</v>
      </c>
      <c r="AW16" s="287">
        <v>72702.289142720576</v>
      </c>
      <c r="AX16" s="287">
        <v>73704.833868212736</v>
      </c>
      <c r="AY16" s="287">
        <v>65126.186404464483</v>
      </c>
      <c r="AZ16" s="287"/>
      <c r="BA16" s="287"/>
      <c r="BB16" s="287"/>
      <c r="BC16" s="287"/>
      <c r="BD16" s="287"/>
      <c r="BE16" s="287"/>
      <c r="BF16" s="951" t="s">
        <v>468</v>
      </c>
      <c r="BG16" s="192"/>
      <c r="BH16" s="192"/>
      <c r="BI16" s="192"/>
      <c r="BJ16" s="192"/>
    </row>
    <row r="17" spans="24:62" ht="15" customHeight="1">
      <c r="X17" s="538"/>
      <c r="Y17" s="197" t="s">
        <v>81</v>
      </c>
      <c r="Z17" s="218"/>
      <c r="AA17" s="245">
        <f>SUM(AA18:AA21)</f>
        <v>200214.98467513476</v>
      </c>
      <c r="AB17" s="245">
        <f t="shared" ref="AB17:AS17" si="4">SUM(AB18:AB21)</f>
        <v>212672.56721712736</v>
      </c>
      <c r="AC17" s="245">
        <f t="shared" si="4"/>
        <v>218928.63823771384</v>
      </c>
      <c r="AD17" s="245">
        <f t="shared" si="4"/>
        <v>222568.28838546365</v>
      </c>
      <c r="AE17" s="245">
        <f t="shared" si="4"/>
        <v>231618.00277327333</v>
      </c>
      <c r="AF17" s="245">
        <f t="shared" si="4"/>
        <v>240453.11017717872</v>
      </c>
      <c r="AG17" s="245">
        <f t="shared" si="4"/>
        <v>246923.5036177366</v>
      </c>
      <c r="AH17" s="245">
        <f t="shared" si="4"/>
        <v>248301.33708972289</v>
      </c>
      <c r="AI17" s="245">
        <f t="shared" si="4"/>
        <v>246427.51750877817</v>
      </c>
      <c r="AJ17" s="245">
        <f t="shared" si="4"/>
        <v>250254.29077503626</v>
      </c>
      <c r="AK17" s="245">
        <f t="shared" si="4"/>
        <v>249013.7104897032</v>
      </c>
      <c r="AL17" s="245">
        <f t="shared" si="4"/>
        <v>253036.44000630741</v>
      </c>
      <c r="AM17" s="245">
        <f t="shared" si="4"/>
        <v>248697.8172828471</v>
      </c>
      <c r="AN17" s="245">
        <f t="shared" si="4"/>
        <v>244440.16474134871</v>
      </c>
      <c r="AO17" s="245">
        <f t="shared" si="4"/>
        <v>238588.31997411701</v>
      </c>
      <c r="AP17" s="245">
        <f t="shared" si="4"/>
        <v>232726.97388683481</v>
      </c>
      <c r="AQ17" s="245">
        <f t="shared" si="4"/>
        <v>229663.35917756148</v>
      </c>
      <c r="AR17" s="245">
        <f t="shared" si="4"/>
        <v>226722.1884340462</v>
      </c>
      <c r="AS17" s="245">
        <f t="shared" si="4"/>
        <v>218193.16580942989</v>
      </c>
      <c r="AT17" s="245">
        <f>SUM(AT18:AT21)</f>
        <v>214763.95153508658</v>
      </c>
      <c r="AU17" s="245">
        <f>SUM(AU18:AU21)</f>
        <v>215467.44982481468</v>
      </c>
      <c r="AV17" s="245">
        <f>SUM(AV18:AV21)</f>
        <v>212651.36989162682</v>
      </c>
      <c r="AW17" s="245">
        <f>SUM(AW18:AW21)</f>
        <v>217436.47819968412</v>
      </c>
      <c r="AX17" s="245">
        <f t="shared" ref="AX17:BE17" si="5">SUM(AX18:AX21)</f>
        <v>215803.44792004916</v>
      </c>
      <c r="AY17" s="245">
        <f>SUM(AY18:AY21)</f>
        <v>208286.6919326763</v>
      </c>
      <c r="AZ17" s="245">
        <f t="shared" si="5"/>
        <v>0</v>
      </c>
      <c r="BA17" s="245">
        <f t="shared" si="5"/>
        <v>0</v>
      </c>
      <c r="BB17" s="245">
        <f t="shared" si="5"/>
        <v>0</v>
      </c>
      <c r="BC17" s="245">
        <f t="shared" si="5"/>
        <v>0</v>
      </c>
      <c r="BD17" s="245">
        <f t="shared" si="5"/>
        <v>0</v>
      </c>
      <c r="BE17" s="245">
        <f t="shared" si="5"/>
        <v>0</v>
      </c>
      <c r="BF17" s="219"/>
      <c r="BG17" s="192"/>
      <c r="BH17" s="484"/>
      <c r="BI17" s="192"/>
      <c r="BJ17" s="192"/>
    </row>
    <row r="18" spans="24:62" ht="15" customHeight="1">
      <c r="X18" s="538"/>
      <c r="Y18" s="539"/>
      <c r="Z18" s="544" t="s">
        <v>82</v>
      </c>
      <c r="AA18" s="287">
        <v>7162.4137346729703</v>
      </c>
      <c r="AB18" s="287">
        <v>7762.9604814168806</v>
      </c>
      <c r="AC18" s="287">
        <v>8291.4720276213466</v>
      </c>
      <c r="AD18" s="287">
        <v>8688.7643217319237</v>
      </c>
      <c r="AE18" s="287">
        <v>9153.1617710055089</v>
      </c>
      <c r="AF18" s="287">
        <v>10278.290579645151</v>
      </c>
      <c r="AG18" s="287">
        <v>10086.072696871748</v>
      </c>
      <c r="AH18" s="287">
        <v>10744.189447108491</v>
      </c>
      <c r="AI18" s="287">
        <v>10709.474289425118</v>
      </c>
      <c r="AJ18" s="287">
        <v>10531.51751020182</v>
      </c>
      <c r="AK18" s="287">
        <v>10677.130984677187</v>
      </c>
      <c r="AL18" s="287">
        <v>10724.198612064285</v>
      </c>
      <c r="AM18" s="287">
        <v>10933.837362880102</v>
      </c>
      <c r="AN18" s="287">
        <v>11063.17716772301</v>
      </c>
      <c r="AO18" s="287">
        <v>10663.394897683746</v>
      </c>
      <c r="AP18" s="287">
        <v>10798.818155999939</v>
      </c>
      <c r="AQ18" s="287">
        <v>11178.230719633704</v>
      </c>
      <c r="AR18" s="287">
        <v>10875.772004529685</v>
      </c>
      <c r="AS18" s="287">
        <v>10277.138163510697</v>
      </c>
      <c r="AT18" s="287">
        <v>9781.3186700965198</v>
      </c>
      <c r="AU18" s="287">
        <v>9193.0021715533057</v>
      </c>
      <c r="AV18" s="287">
        <v>9001.2233458441679</v>
      </c>
      <c r="AW18" s="287">
        <v>9523.5710714918278</v>
      </c>
      <c r="AX18" s="287">
        <v>10149.08924302279</v>
      </c>
      <c r="AY18" s="287">
        <v>10172.049140751375</v>
      </c>
      <c r="AZ18" s="301"/>
      <c r="BA18" s="301"/>
      <c r="BB18" s="301"/>
      <c r="BC18" s="301"/>
      <c r="BD18" s="301"/>
      <c r="BE18" s="301"/>
      <c r="BF18" s="288"/>
      <c r="BG18" s="192"/>
      <c r="BH18" s="192"/>
      <c r="BI18" s="192"/>
      <c r="BJ18" s="192"/>
    </row>
    <row r="19" spans="24:62" ht="15" customHeight="1">
      <c r="X19" s="538"/>
      <c r="Y19" s="539"/>
      <c r="Z19" s="540" t="s">
        <v>83</v>
      </c>
      <c r="AA19" s="287">
        <v>178442.28710847371</v>
      </c>
      <c r="AB19" s="287">
        <v>189698.87045962972</v>
      </c>
      <c r="AC19" s="287">
        <v>195658.54753001229</v>
      </c>
      <c r="AD19" s="287">
        <v>199104.75044819392</v>
      </c>
      <c r="AE19" s="287">
        <v>207419.37577491265</v>
      </c>
      <c r="AF19" s="287">
        <v>214683.60823243769</v>
      </c>
      <c r="AG19" s="287">
        <v>220458.92489431935</v>
      </c>
      <c r="AH19" s="287">
        <v>220107.897881254</v>
      </c>
      <c r="AI19" s="287">
        <v>220058.89779955643</v>
      </c>
      <c r="AJ19" s="287">
        <v>224184.67800950597</v>
      </c>
      <c r="AK19" s="287">
        <v>222613.34158176102</v>
      </c>
      <c r="AL19" s="287">
        <v>227065.90565887169</v>
      </c>
      <c r="AM19" s="287">
        <v>222405.58856652275</v>
      </c>
      <c r="AN19" s="287">
        <v>218511.2469206872</v>
      </c>
      <c r="AO19" s="287">
        <v>214253.09650199593</v>
      </c>
      <c r="AP19" s="287">
        <v>208266.93652209343</v>
      </c>
      <c r="AQ19" s="287">
        <v>205123.56887981726</v>
      </c>
      <c r="AR19" s="287">
        <v>203061.13975279886</v>
      </c>
      <c r="AS19" s="287">
        <v>196002.28103173454</v>
      </c>
      <c r="AT19" s="287">
        <v>193931.16901695036</v>
      </c>
      <c r="AU19" s="287">
        <v>194956.02048617307</v>
      </c>
      <c r="AV19" s="287">
        <v>192661.32154426569</v>
      </c>
      <c r="AW19" s="287">
        <v>196765.48559795224</v>
      </c>
      <c r="AX19" s="287">
        <v>194172.24937717972</v>
      </c>
      <c r="AY19" s="287">
        <v>186581.6628740817</v>
      </c>
      <c r="AZ19" s="301"/>
      <c r="BA19" s="301"/>
      <c r="BB19" s="301"/>
      <c r="BC19" s="301"/>
      <c r="BD19" s="301"/>
      <c r="BE19" s="301"/>
      <c r="BF19" s="951" t="s">
        <v>475</v>
      </c>
      <c r="BG19" s="192"/>
      <c r="BH19" s="192"/>
      <c r="BI19" s="192"/>
      <c r="BJ19" s="192"/>
    </row>
    <row r="20" spans="24:62" ht="15" customHeight="1">
      <c r="X20" s="538"/>
      <c r="Y20" s="539"/>
      <c r="Z20" s="540" t="s">
        <v>84</v>
      </c>
      <c r="AA20" s="287">
        <v>935.4023703910384</v>
      </c>
      <c r="AB20" s="287">
        <v>924.73711416675837</v>
      </c>
      <c r="AC20" s="287">
        <v>900.22486958611023</v>
      </c>
      <c r="AD20" s="287">
        <v>851.02964741526978</v>
      </c>
      <c r="AE20" s="287">
        <v>843.00028797963614</v>
      </c>
      <c r="AF20" s="287">
        <v>822.17533400256741</v>
      </c>
      <c r="AG20" s="287">
        <v>810.87375714092957</v>
      </c>
      <c r="AH20" s="287">
        <v>782.43829381819467</v>
      </c>
      <c r="AI20" s="287">
        <v>776.13000214239332</v>
      </c>
      <c r="AJ20" s="287">
        <v>731.20540326174444</v>
      </c>
      <c r="AK20" s="287">
        <v>711.403495518819</v>
      </c>
      <c r="AL20" s="287">
        <v>681.64268984165449</v>
      </c>
      <c r="AM20" s="287">
        <v>670.21021158376595</v>
      </c>
      <c r="AN20" s="287">
        <v>632.22569392365551</v>
      </c>
      <c r="AO20" s="287">
        <v>651.56287742535312</v>
      </c>
      <c r="AP20" s="287">
        <v>647.0677978049041</v>
      </c>
      <c r="AQ20" s="287">
        <v>622.9775993004331</v>
      </c>
      <c r="AR20" s="287">
        <v>593.79356983129765</v>
      </c>
      <c r="AS20" s="287">
        <v>603.76643883754218</v>
      </c>
      <c r="AT20" s="287">
        <v>589.82758839129554</v>
      </c>
      <c r="AU20" s="287">
        <v>573.68233166952132</v>
      </c>
      <c r="AV20" s="287">
        <v>554.60658513734813</v>
      </c>
      <c r="AW20" s="287">
        <v>553.82689679177793</v>
      </c>
      <c r="AX20" s="287">
        <v>539.62612479244433</v>
      </c>
      <c r="AY20" s="287">
        <v>539.62612479244433</v>
      </c>
      <c r="AZ20" s="301"/>
      <c r="BA20" s="301"/>
      <c r="BB20" s="301"/>
      <c r="BC20" s="301"/>
      <c r="BD20" s="301"/>
      <c r="BE20" s="301"/>
      <c r="BF20" s="288"/>
      <c r="BG20" s="192"/>
      <c r="BH20" s="192"/>
      <c r="BI20" s="192"/>
      <c r="BJ20" s="192"/>
    </row>
    <row r="21" spans="24:62" ht="15" customHeight="1">
      <c r="X21" s="538"/>
      <c r="Y21" s="539"/>
      <c r="Z21" s="540" t="s">
        <v>85</v>
      </c>
      <c r="AA21" s="287">
        <v>13674.881461597057</v>
      </c>
      <c r="AB21" s="287">
        <v>14285.999161914011</v>
      </c>
      <c r="AC21" s="287">
        <v>14078.393810494077</v>
      </c>
      <c r="AD21" s="287">
        <v>13923.743968122528</v>
      </c>
      <c r="AE21" s="287">
        <v>14202.464939375535</v>
      </c>
      <c r="AF21" s="287">
        <v>14669.036031093345</v>
      </c>
      <c r="AG21" s="287">
        <v>15567.632269404563</v>
      </c>
      <c r="AH21" s="287">
        <v>16666.811467542233</v>
      </c>
      <c r="AI21" s="287">
        <v>14883.015417654216</v>
      </c>
      <c r="AJ21" s="287">
        <v>14806.889852066743</v>
      </c>
      <c r="AK21" s="287">
        <v>15011.83442774618</v>
      </c>
      <c r="AL21" s="287">
        <v>14564.693045529775</v>
      </c>
      <c r="AM21" s="287">
        <v>14688.181141860496</v>
      </c>
      <c r="AN21" s="287">
        <v>14233.514959014825</v>
      </c>
      <c r="AO21" s="287">
        <v>13020.265697011992</v>
      </c>
      <c r="AP21" s="287">
        <v>13014.151410936556</v>
      </c>
      <c r="AQ21" s="287">
        <v>12738.581978810076</v>
      </c>
      <c r="AR21" s="287">
        <v>12191.483106886348</v>
      </c>
      <c r="AS21" s="287">
        <v>11309.980175347109</v>
      </c>
      <c r="AT21" s="287">
        <v>10461.636259648414</v>
      </c>
      <c r="AU21" s="287">
        <v>10744.74483541878</v>
      </c>
      <c r="AV21" s="287">
        <v>10434.218416379608</v>
      </c>
      <c r="AW21" s="287">
        <v>10593.594633448267</v>
      </c>
      <c r="AX21" s="287">
        <v>10942.483175054223</v>
      </c>
      <c r="AY21" s="287">
        <v>10993.353793050792</v>
      </c>
      <c r="AZ21" s="301"/>
      <c r="BA21" s="301"/>
      <c r="BB21" s="301"/>
      <c r="BC21" s="301"/>
      <c r="BD21" s="301"/>
      <c r="BE21" s="301"/>
      <c r="BF21" s="951" t="s">
        <v>476</v>
      </c>
      <c r="BG21" s="192"/>
      <c r="BH21" s="192"/>
      <c r="BI21" s="192"/>
      <c r="BJ21" s="192"/>
    </row>
    <row r="22" spans="24:62" ht="15" customHeight="1">
      <c r="X22" s="538"/>
      <c r="Y22" s="197" t="s">
        <v>240</v>
      </c>
      <c r="Z22" s="218"/>
      <c r="AA22" s="244">
        <f t="shared" ref="AA22:AX22" si="6">SUM(AA23:AA25)</f>
        <v>144972.85940942873</v>
      </c>
      <c r="AB22" s="244">
        <f t="shared" si="6"/>
        <v>141823.36533399508</v>
      </c>
      <c r="AC22" s="244">
        <f t="shared" si="6"/>
        <v>144570.03549230893</v>
      </c>
      <c r="AD22" s="244">
        <f t="shared" si="6"/>
        <v>153314.345517226</v>
      </c>
      <c r="AE22" s="244">
        <f t="shared" si="6"/>
        <v>150863.35507772939</v>
      </c>
      <c r="AF22" s="244">
        <f t="shared" si="6"/>
        <v>159108.42592459501</v>
      </c>
      <c r="AG22" s="244">
        <f t="shared" si="6"/>
        <v>158300.67012833455</v>
      </c>
      <c r="AH22" s="244">
        <f t="shared" si="6"/>
        <v>158686.31530122229</v>
      </c>
      <c r="AI22" s="244">
        <f t="shared" si="6"/>
        <v>167090.39249225933</v>
      </c>
      <c r="AJ22" s="244">
        <f t="shared" si="6"/>
        <v>172452.47791093215</v>
      </c>
      <c r="AK22" s="244">
        <f t="shared" si="6"/>
        <v>176049.409092052</v>
      </c>
      <c r="AL22" s="244">
        <f t="shared" si="6"/>
        <v>173557.29520564992</v>
      </c>
      <c r="AM22" s="244">
        <f t="shared" si="6"/>
        <v>175910.15825085252</v>
      </c>
      <c r="AN22" s="244">
        <f t="shared" si="6"/>
        <v>170220.79044758849</v>
      </c>
      <c r="AO22" s="244">
        <f t="shared" si="6"/>
        <v>176771.16020155806</v>
      </c>
      <c r="AP22" s="244">
        <f t="shared" si="6"/>
        <v>181215.50275072805</v>
      </c>
      <c r="AQ22" s="244">
        <f t="shared" si="6"/>
        <v>171514.70073602448</v>
      </c>
      <c r="AR22" s="244">
        <f t="shared" si="6"/>
        <v>161459.45746164929</v>
      </c>
      <c r="AS22" s="244">
        <f t="shared" si="6"/>
        <v>146341.99854552737</v>
      </c>
      <c r="AT22" s="244">
        <f>SUM(AT23:AT25)</f>
        <v>151186.8437835316</v>
      </c>
      <c r="AU22" s="244">
        <f>SUM(AU23:AU25)</f>
        <v>139284.69386439721</v>
      </c>
      <c r="AV22" s="244">
        <f>SUM(AV23:AV25)</f>
        <v>137846.93559229127</v>
      </c>
      <c r="AW22" s="244">
        <f>SUM(AW23:AW25)</f>
        <v>124327.17782436519</v>
      </c>
      <c r="AX22" s="244">
        <f t="shared" si="6"/>
        <v>129424.95886542273</v>
      </c>
      <c r="AY22" s="244">
        <f>SUM(AY23:AY25)</f>
        <v>137258.09940649095</v>
      </c>
      <c r="AZ22" s="244"/>
      <c r="BA22" s="244"/>
      <c r="BB22" s="244"/>
      <c r="BC22" s="244"/>
      <c r="BD22" s="244"/>
      <c r="BE22" s="244"/>
      <c r="BF22" s="219"/>
      <c r="BG22" s="192"/>
      <c r="BH22" s="192"/>
      <c r="BI22" s="192"/>
      <c r="BJ22" s="192"/>
    </row>
    <row r="23" spans="24:62" ht="15" customHeight="1">
      <c r="X23" s="538"/>
      <c r="Y23" s="539"/>
      <c r="Z23" s="540" t="s">
        <v>86</v>
      </c>
      <c r="AA23" s="287">
        <v>58366.144410396337</v>
      </c>
      <c r="AB23" s="287">
        <v>58963.626419680346</v>
      </c>
      <c r="AC23" s="287">
        <v>62397.888166444332</v>
      </c>
      <c r="AD23" s="287">
        <v>66872.807563926879</v>
      </c>
      <c r="AE23" s="287">
        <v>63592.652484047794</v>
      </c>
      <c r="AF23" s="287">
        <v>68309.933195733014</v>
      </c>
      <c r="AG23" s="287">
        <v>68144.955561803828</v>
      </c>
      <c r="AH23" s="287">
        <v>67010.560432702317</v>
      </c>
      <c r="AI23" s="287">
        <v>66608.288275874074</v>
      </c>
      <c r="AJ23" s="287">
        <v>68575.982811225695</v>
      </c>
      <c r="AK23" s="287">
        <v>71037.318255307982</v>
      </c>
      <c r="AL23" s="287">
        <v>67613.929415835708</v>
      </c>
      <c r="AM23" s="287">
        <v>70171.665609411182</v>
      </c>
      <c r="AN23" s="287">
        <v>67215.175898173358</v>
      </c>
      <c r="AO23" s="287">
        <v>66341.161343336251</v>
      </c>
      <c r="AP23" s="287">
        <v>69613.779997560297</v>
      </c>
      <c r="AQ23" s="287">
        <v>65479.128850667374</v>
      </c>
      <c r="AR23" s="287">
        <v>64553.367115117398</v>
      </c>
      <c r="AS23" s="287">
        <v>60897.430215625536</v>
      </c>
      <c r="AT23" s="287">
        <v>59611.361320704731</v>
      </c>
      <c r="AU23" s="287">
        <v>62883.340161971006</v>
      </c>
      <c r="AV23" s="287">
        <v>60670.131916765939</v>
      </c>
      <c r="AW23" s="287">
        <v>60038.768056961824</v>
      </c>
      <c r="AX23" s="287">
        <v>57660.046184631268</v>
      </c>
      <c r="AY23" s="287">
        <v>55497.050399312677</v>
      </c>
      <c r="AZ23" s="301"/>
      <c r="BA23" s="301"/>
      <c r="BB23" s="301"/>
      <c r="BC23" s="301"/>
      <c r="BD23" s="301"/>
      <c r="BE23" s="301"/>
      <c r="BF23" s="288"/>
      <c r="BG23" s="192"/>
      <c r="BH23" s="484"/>
      <c r="BI23" s="192"/>
      <c r="BJ23" s="192"/>
    </row>
    <row r="24" spans="24:62" ht="15" customHeight="1">
      <c r="X24" s="538"/>
      <c r="Y24" s="539"/>
      <c r="Z24" s="540" t="s">
        <v>87</v>
      </c>
      <c r="AA24" s="283">
        <v>80185.517418788615</v>
      </c>
      <c r="AB24" s="283">
        <v>76878.247590352155</v>
      </c>
      <c r="AC24" s="283">
        <v>76735.661993726346</v>
      </c>
      <c r="AD24" s="283">
        <v>81542.897419543631</v>
      </c>
      <c r="AE24" s="283">
        <v>82956.475770017627</v>
      </c>
      <c r="AF24" s="283">
        <v>86867.530693324516</v>
      </c>
      <c r="AG24" s="283">
        <v>86525.963281376782</v>
      </c>
      <c r="AH24" s="283">
        <v>88309.791381250849</v>
      </c>
      <c r="AI24" s="283">
        <v>97178.415416323012</v>
      </c>
      <c r="AJ24" s="283">
        <v>100681.46442297689</v>
      </c>
      <c r="AK24" s="283">
        <v>102040.47332488773</v>
      </c>
      <c r="AL24" s="283">
        <v>103001.47469135834</v>
      </c>
      <c r="AM24" s="283">
        <v>102839.79087987207</v>
      </c>
      <c r="AN24" s="283">
        <v>100266.15439934461</v>
      </c>
      <c r="AO24" s="283">
        <v>107743.14763178007</v>
      </c>
      <c r="AP24" s="283">
        <v>109061.2578291535</v>
      </c>
      <c r="AQ24" s="283">
        <v>103364.97448662473</v>
      </c>
      <c r="AR24" s="283">
        <v>94444.651568535162</v>
      </c>
      <c r="AS24" s="283">
        <v>83597.45268951905</v>
      </c>
      <c r="AT24" s="283">
        <v>89122.767347180328</v>
      </c>
      <c r="AU24" s="283">
        <v>73850.733800483198</v>
      </c>
      <c r="AV24" s="283">
        <v>74602.671664822759</v>
      </c>
      <c r="AW24" s="283">
        <v>61619.576423408871</v>
      </c>
      <c r="AX24" s="283">
        <v>69341.832840129675</v>
      </c>
      <c r="AY24" s="283">
        <v>79534.852928007458</v>
      </c>
      <c r="AZ24" s="284"/>
      <c r="BA24" s="284"/>
      <c r="BB24" s="284"/>
      <c r="BC24" s="284"/>
      <c r="BD24" s="284"/>
      <c r="BE24" s="284"/>
      <c r="BF24" s="285"/>
      <c r="BG24" s="192"/>
      <c r="BH24" s="484"/>
      <c r="BI24" s="192"/>
      <c r="BJ24" s="192"/>
    </row>
    <row r="25" spans="24:62" ht="15" customHeight="1" thickBot="1">
      <c r="X25" s="538"/>
      <c r="Y25" s="539"/>
      <c r="Z25" s="540" t="s">
        <v>88</v>
      </c>
      <c r="AA25" s="302">
        <v>6421.1975802437682</v>
      </c>
      <c r="AB25" s="302">
        <v>5981.4913239625803</v>
      </c>
      <c r="AC25" s="302">
        <v>5436.4853321382579</v>
      </c>
      <c r="AD25" s="302">
        <v>4898.6405337555079</v>
      </c>
      <c r="AE25" s="302">
        <v>4314.226823663992</v>
      </c>
      <c r="AF25" s="302">
        <v>3930.9620355375046</v>
      </c>
      <c r="AG25" s="302">
        <v>3629.7512851539445</v>
      </c>
      <c r="AH25" s="302">
        <v>3365.9634872691299</v>
      </c>
      <c r="AI25" s="302">
        <v>3303.6888000622312</v>
      </c>
      <c r="AJ25" s="302">
        <v>3195.0306767295615</v>
      </c>
      <c r="AK25" s="302">
        <v>2971.6175118562724</v>
      </c>
      <c r="AL25" s="302">
        <v>2941.8910984558779</v>
      </c>
      <c r="AM25" s="302">
        <v>2898.7017615692671</v>
      </c>
      <c r="AN25" s="302">
        <v>2739.4601500705057</v>
      </c>
      <c r="AO25" s="302">
        <v>2686.8512264417359</v>
      </c>
      <c r="AP25" s="302">
        <v>2540.4649240142221</v>
      </c>
      <c r="AQ25" s="302">
        <v>2670.5973987323719</v>
      </c>
      <c r="AR25" s="302">
        <v>2461.4387779967246</v>
      </c>
      <c r="AS25" s="302">
        <v>1847.1156403827886</v>
      </c>
      <c r="AT25" s="302">
        <v>2452.7151156465457</v>
      </c>
      <c r="AU25" s="302">
        <v>2550.6199019429787</v>
      </c>
      <c r="AV25" s="302">
        <v>2574.1320107025631</v>
      </c>
      <c r="AW25" s="302">
        <v>2668.8333439945018</v>
      </c>
      <c r="AX25" s="302">
        <v>2423.0798406617787</v>
      </c>
      <c r="AY25" s="302">
        <v>2226.1960791708302</v>
      </c>
      <c r="AZ25" s="303"/>
      <c r="BA25" s="303"/>
      <c r="BB25" s="303"/>
      <c r="BC25" s="303"/>
      <c r="BD25" s="303"/>
      <c r="BE25" s="303"/>
      <c r="BF25" s="304"/>
      <c r="BG25" s="192"/>
      <c r="BH25" s="484"/>
      <c r="BI25" s="192"/>
      <c r="BJ25" s="192"/>
    </row>
    <row r="26" spans="24:62" ht="15" customHeight="1" thickBot="1">
      <c r="X26" s="952" t="s">
        <v>471</v>
      </c>
      <c r="Y26" s="956"/>
      <c r="Z26" s="957"/>
      <c r="AA26" s="958">
        <v>191.5724455943496</v>
      </c>
      <c r="AB26" s="958">
        <v>214.87157495264904</v>
      </c>
      <c r="AC26" s="958">
        <v>208.3079011992393</v>
      </c>
      <c r="AD26" s="958">
        <v>211.66071947326233</v>
      </c>
      <c r="AE26" s="958">
        <v>231.05484783134332</v>
      </c>
      <c r="AF26" s="958">
        <v>521.45543285949464</v>
      </c>
      <c r="AG26" s="958">
        <v>570.67821126416879</v>
      </c>
      <c r="AH26" s="958">
        <v>580.36016246652241</v>
      </c>
      <c r="AI26" s="958">
        <v>498.61599045774733</v>
      </c>
      <c r="AJ26" s="958">
        <v>539.32088090691786</v>
      </c>
      <c r="AK26" s="958">
        <v>511.56326868907951</v>
      </c>
      <c r="AL26" s="958">
        <v>548.16721026205812</v>
      </c>
      <c r="AM26" s="958">
        <v>524.56658288945721</v>
      </c>
      <c r="AN26" s="958">
        <v>505.7575540243684</v>
      </c>
      <c r="AO26" s="958">
        <v>477.66388537423035</v>
      </c>
      <c r="AP26" s="958">
        <v>507.7703449327762</v>
      </c>
      <c r="AQ26" s="958">
        <v>553.11404526817125</v>
      </c>
      <c r="AR26" s="958">
        <v>615.64447329336281</v>
      </c>
      <c r="AS26" s="958">
        <v>565.17308999974102</v>
      </c>
      <c r="AT26" s="958">
        <v>500.84734009561868</v>
      </c>
      <c r="AU26" s="958">
        <v>474.54893409888882</v>
      </c>
      <c r="AV26" s="958">
        <v>477.47635752432865</v>
      </c>
      <c r="AW26" s="958">
        <v>490.26774163670876</v>
      </c>
      <c r="AX26" s="958">
        <v>438.1275030991859</v>
      </c>
      <c r="AY26" s="958">
        <v>426.29200414542368</v>
      </c>
      <c r="AZ26" s="290"/>
      <c r="BA26" s="290"/>
      <c r="BB26" s="290"/>
      <c r="BC26" s="290"/>
      <c r="BD26" s="290"/>
      <c r="BE26" s="290"/>
      <c r="BF26" s="291"/>
      <c r="BG26" s="192"/>
      <c r="BH26" s="192"/>
      <c r="BI26" s="192"/>
      <c r="BJ26" s="192"/>
    </row>
    <row r="27" spans="24:62" ht="15" customHeight="1">
      <c r="X27" s="952" t="s">
        <v>472</v>
      </c>
      <c r="Y27" s="959"/>
      <c r="Z27" s="960"/>
      <c r="AA27" s="961">
        <f>SUM(AA28,AA33,AA36:AA38)</f>
        <v>63984.058309569838</v>
      </c>
      <c r="AB27" s="961">
        <f t="shared" ref="AB27:BE27" si="7">SUM(AB28,AB33,AB36:AB38)</f>
        <v>65090.357907523459</v>
      </c>
      <c r="AC27" s="961">
        <f t="shared" si="7"/>
        <v>65030.407101505189</v>
      </c>
      <c r="AD27" s="961">
        <f t="shared" si="7"/>
        <v>63722.999755459117</v>
      </c>
      <c r="AE27" s="961">
        <f t="shared" si="7"/>
        <v>65183.855974376667</v>
      </c>
      <c r="AF27" s="961">
        <f t="shared" si="7"/>
        <v>65452.136770522287</v>
      </c>
      <c r="AG27" s="961">
        <f t="shared" si="7"/>
        <v>65897.549039779711</v>
      </c>
      <c r="AH27" s="961">
        <f t="shared" si="7"/>
        <v>63210.835305211789</v>
      </c>
      <c r="AI27" s="961">
        <f t="shared" si="7"/>
        <v>57291.509807401293</v>
      </c>
      <c r="AJ27" s="961">
        <f t="shared" si="7"/>
        <v>57441.558378884394</v>
      </c>
      <c r="AK27" s="961">
        <f t="shared" si="7"/>
        <v>57917.788543369876</v>
      </c>
      <c r="AL27" s="961">
        <f t="shared" si="7"/>
        <v>56511.826675192868</v>
      </c>
      <c r="AM27" s="961">
        <f t="shared" si="7"/>
        <v>53765.475374625777</v>
      </c>
      <c r="AN27" s="961">
        <f t="shared" si="7"/>
        <v>53001.102837474013</v>
      </c>
      <c r="AO27" s="961">
        <f t="shared" si="7"/>
        <v>52868.633245538513</v>
      </c>
      <c r="AP27" s="961">
        <f t="shared" si="7"/>
        <v>53954.925706370406</v>
      </c>
      <c r="AQ27" s="961">
        <f t="shared" si="7"/>
        <v>54082.940415874837</v>
      </c>
      <c r="AR27" s="961">
        <f t="shared" si="7"/>
        <v>53296.999413668498</v>
      </c>
      <c r="AS27" s="961">
        <f t="shared" si="7"/>
        <v>49170.145886221981</v>
      </c>
      <c r="AT27" s="961">
        <f t="shared" si="7"/>
        <v>43513.865795167971</v>
      </c>
      <c r="AU27" s="961">
        <f t="shared" si="7"/>
        <v>44683.715886571212</v>
      </c>
      <c r="AV27" s="961">
        <f t="shared" si="7"/>
        <v>44544.423535013615</v>
      </c>
      <c r="AW27" s="961">
        <f t="shared" si="7"/>
        <v>44731.644086912798</v>
      </c>
      <c r="AX27" s="961">
        <f t="shared" si="7"/>
        <v>46386.714114147951</v>
      </c>
      <c r="AY27" s="961">
        <f>SUM(AY28,AY33,AY36:AY38)</f>
        <v>46116.480807767199</v>
      </c>
      <c r="AZ27" s="292">
        <f t="shared" si="7"/>
        <v>0</v>
      </c>
      <c r="BA27" s="292">
        <f t="shared" si="7"/>
        <v>0</v>
      </c>
      <c r="BB27" s="292">
        <f t="shared" si="7"/>
        <v>0</v>
      </c>
      <c r="BC27" s="292">
        <f t="shared" si="7"/>
        <v>0</v>
      </c>
      <c r="BD27" s="292">
        <f t="shared" si="7"/>
        <v>0</v>
      </c>
      <c r="BE27" s="292">
        <f t="shared" si="7"/>
        <v>0</v>
      </c>
      <c r="BF27" s="294"/>
      <c r="BG27" s="192"/>
      <c r="BH27" s="192"/>
      <c r="BI27" s="192"/>
      <c r="BJ27" s="192"/>
    </row>
    <row r="28" spans="24:62" ht="15" customHeight="1">
      <c r="X28" s="538"/>
      <c r="Y28" s="197" t="s">
        <v>89</v>
      </c>
      <c r="Z28" s="218"/>
      <c r="AA28" s="245">
        <f>SUM(AA29:AA32)</f>
        <v>49218.657110465414</v>
      </c>
      <c r="AB28" s="245">
        <f t="shared" ref="AB28:BE28" si="8">SUM(AB29:AB32)</f>
        <v>50536.31869528543</v>
      </c>
      <c r="AC28" s="245">
        <f t="shared" si="8"/>
        <v>50953.307976125507</v>
      </c>
      <c r="AD28" s="245">
        <f t="shared" si="8"/>
        <v>50239.913380184604</v>
      </c>
      <c r="AE28" s="245">
        <f t="shared" si="8"/>
        <v>51250.192560402909</v>
      </c>
      <c r="AF28" s="245">
        <f t="shared" si="8"/>
        <v>51130.777367210154</v>
      </c>
      <c r="AG28" s="245">
        <f t="shared" si="8"/>
        <v>51473.757222270695</v>
      </c>
      <c r="AH28" s="245">
        <f t="shared" si="8"/>
        <v>48824.77999016676</v>
      </c>
      <c r="AI28" s="245">
        <f t="shared" si="8"/>
        <v>43847.700503772736</v>
      </c>
      <c r="AJ28" s="245">
        <f t="shared" si="8"/>
        <v>43563.766885549747</v>
      </c>
      <c r="AK28" s="245">
        <f t="shared" si="8"/>
        <v>43899.422551187461</v>
      </c>
      <c r="AL28" s="245">
        <f t="shared" si="8"/>
        <v>42955.998859285304</v>
      </c>
      <c r="AM28" s="245">
        <f t="shared" si="8"/>
        <v>40469.077845842876</v>
      </c>
      <c r="AN28" s="245">
        <f t="shared" si="8"/>
        <v>40133.7417478692</v>
      </c>
      <c r="AO28" s="245">
        <f t="shared" si="8"/>
        <v>39808.973338921569</v>
      </c>
      <c r="AP28" s="245">
        <f t="shared" si="8"/>
        <v>41219.73187264704</v>
      </c>
      <c r="AQ28" s="245">
        <f t="shared" si="8"/>
        <v>41192.25716722104</v>
      </c>
      <c r="AR28" s="245">
        <f t="shared" si="8"/>
        <v>40200.223106263526</v>
      </c>
      <c r="AS28" s="245">
        <f t="shared" si="8"/>
        <v>37432.491716224773</v>
      </c>
      <c r="AT28" s="245">
        <f t="shared" si="8"/>
        <v>32775.515152105858</v>
      </c>
      <c r="AU28" s="245">
        <f t="shared" si="8"/>
        <v>32747.858741581924</v>
      </c>
      <c r="AV28" s="245">
        <f t="shared" si="8"/>
        <v>33091.442253993395</v>
      </c>
      <c r="AW28" s="245">
        <f t="shared" si="8"/>
        <v>33660.75784585395</v>
      </c>
      <c r="AX28" s="245">
        <f t="shared" si="8"/>
        <v>35053.895953497929</v>
      </c>
      <c r="AY28" s="245">
        <f>SUM(AY29:AY32)</f>
        <v>34923.619060857258</v>
      </c>
      <c r="AZ28" s="245">
        <f t="shared" si="8"/>
        <v>0</v>
      </c>
      <c r="BA28" s="245">
        <f t="shared" si="8"/>
        <v>0</v>
      </c>
      <c r="BB28" s="245">
        <f t="shared" si="8"/>
        <v>0</v>
      </c>
      <c r="BC28" s="245">
        <f t="shared" si="8"/>
        <v>0</v>
      </c>
      <c r="BD28" s="245">
        <f t="shared" si="8"/>
        <v>0</v>
      </c>
      <c r="BE28" s="245">
        <f t="shared" si="8"/>
        <v>0</v>
      </c>
      <c r="BF28" s="220"/>
    </row>
    <row r="29" spans="24:62" ht="15" customHeight="1">
      <c r="X29" s="538"/>
      <c r="Y29" s="545"/>
      <c r="Z29" s="546" t="s">
        <v>241</v>
      </c>
      <c r="AA29" s="305">
        <v>38701.103416042592</v>
      </c>
      <c r="AB29" s="305">
        <v>40346.744742035473</v>
      </c>
      <c r="AC29" s="305">
        <v>41665.79114506545</v>
      </c>
      <c r="AD29" s="305">
        <v>41224.494256585334</v>
      </c>
      <c r="AE29" s="305">
        <v>42297.116417365723</v>
      </c>
      <c r="AF29" s="305">
        <v>42142.02726535382</v>
      </c>
      <c r="AG29" s="305">
        <v>42559.539804125336</v>
      </c>
      <c r="AH29" s="305">
        <v>39926.083389390726</v>
      </c>
      <c r="AI29" s="305">
        <v>35362.599382577479</v>
      </c>
      <c r="AJ29" s="305">
        <v>35010.124942594921</v>
      </c>
      <c r="AK29" s="305">
        <v>35085.742906855594</v>
      </c>
      <c r="AL29" s="305">
        <v>34374.185269382258</v>
      </c>
      <c r="AM29" s="305">
        <v>32417.253435765444</v>
      </c>
      <c r="AN29" s="305">
        <v>31935.273453308597</v>
      </c>
      <c r="AO29" s="305">
        <v>31276.189983420805</v>
      </c>
      <c r="AP29" s="305">
        <v>32279.645554026018</v>
      </c>
      <c r="AQ29" s="305">
        <v>31990.873871774482</v>
      </c>
      <c r="AR29" s="305">
        <v>30658.349937916188</v>
      </c>
      <c r="AS29" s="305">
        <v>28552.561480293498</v>
      </c>
      <c r="AT29" s="305">
        <v>25308.481718967807</v>
      </c>
      <c r="AU29" s="305">
        <v>24321.270937421363</v>
      </c>
      <c r="AV29" s="305">
        <v>24982.895526650263</v>
      </c>
      <c r="AW29" s="305">
        <v>25624.79533860795</v>
      </c>
      <c r="AX29" s="305">
        <v>26805.206128279013</v>
      </c>
      <c r="AY29" s="305">
        <v>26557.37523672733</v>
      </c>
      <c r="AZ29" s="306"/>
      <c r="BA29" s="306"/>
      <c r="BB29" s="306"/>
      <c r="BC29" s="306"/>
      <c r="BD29" s="306"/>
      <c r="BE29" s="306"/>
      <c r="BF29" s="307"/>
    </row>
    <row r="30" spans="24:62" ht="15" customHeight="1">
      <c r="X30" s="538"/>
      <c r="Y30" s="545"/>
      <c r="Z30" s="547" t="s">
        <v>242</v>
      </c>
      <c r="AA30" s="305">
        <v>6674.4490046098017</v>
      </c>
      <c r="AB30" s="305">
        <v>6524.5328569297908</v>
      </c>
      <c r="AC30" s="305">
        <v>5945.8339540571315</v>
      </c>
      <c r="AD30" s="305">
        <v>5842.3534676861227</v>
      </c>
      <c r="AE30" s="305">
        <v>5740.0247792311475</v>
      </c>
      <c r="AF30" s="305">
        <v>5795.1316308500946</v>
      </c>
      <c r="AG30" s="305">
        <v>5789.0719316293616</v>
      </c>
      <c r="AH30" s="305">
        <v>5903.8352801359188</v>
      </c>
      <c r="AI30" s="305">
        <v>5638.1994106625216</v>
      </c>
      <c r="AJ30" s="305">
        <v>5703.2053582387407</v>
      </c>
      <c r="AK30" s="305">
        <v>5899.9845210859867</v>
      </c>
      <c r="AL30" s="305">
        <v>5594.9262706926866</v>
      </c>
      <c r="AM30" s="305">
        <v>5605.2257994031515</v>
      </c>
      <c r="AN30" s="305">
        <v>6010.9337107231668</v>
      </c>
      <c r="AO30" s="305">
        <v>6398.6869967575658</v>
      </c>
      <c r="AP30" s="305">
        <v>6645.7105523034497</v>
      </c>
      <c r="AQ30" s="305">
        <v>6788.1886315874181</v>
      </c>
      <c r="AR30" s="305">
        <v>7012.0890129308336</v>
      </c>
      <c r="AS30" s="305">
        <v>6591.818326146341</v>
      </c>
      <c r="AT30" s="305">
        <v>5364.6005099960857</v>
      </c>
      <c r="AU30" s="305">
        <v>6284.7190568659153</v>
      </c>
      <c r="AV30" s="305">
        <v>5895.7907835699853</v>
      </c>
      <c r="AW30" s="305">
        <v>5679.325140228646</v>
      </c>
      <c r="AX30" s="305">
        <v>5766.6750900500374</v>
      </c>
      <c r="AY30" s="305">
        <v>5922.1825061194704</v>
      </c>
      <c r="AZ30" s="308"/>
      <c r="BA30" s="308"/>
      <c r="BB30" s="308"/>
      <c r="BC30" s="308"/>
      <c r="BD30" s="308"/>
      <c r="BE30" s="308"/>
      <c r="BF30" s="309"/>
    </row>
    <row r="31" spans="24:62" ht="15" customHeight="1">
      <c r="X31" s="538"/>
      <c r="Y31" s="545"/>
      <c r="Z31" s="904" t="s">
        <v>445</v>
      </c>
      <c r="AA31" s="305">
        <v>153.23811980400001</v>
      </c>
      <c r="AB31" s="305">
        <v>150.21445569125001</v>
      </c>
      <c r="AC31" s="305">
        <v>142.972601266</v>
      </c>
      <c r="AD31" s="305">
        <v>140.69751003375001</v>
      </c>
      <c r="AE31" s="305">
        <v>138.86180994400002</v>
      </c>
      <c r="AF31" s="305">
        <v>136.02799322724999</v>
      </c>
      <c r="AG31" s="305">
        <v>134.36318918000001</v>
      </c>
      <c r="AH31" s="305">
        <v>128.16455786199998</v>
      </c>
      <c r="AI31" s="305">
        <v>107.83680857399999</v>
      </c>
      <c r="AJ31" s="305">
        <v>110.65522026375</v>
      </c>
      <c r="AK31" s="305">
        <v>107.053336071</v>
      </c>
      <c r="AL31" s="305">
        <v>105.83582936758363</v>
      </c>
      <c r="AM31" s="305">
        <v>103.85850450776152</v>
      </c>
      <c r="AN31" s="305">
        <v>123.66558603093708</v>
      </c>
      <c r="AO31" s="305">
        <v>127.77597305214331</v>
      </c>
      <c r="AP31" s="305">
        <v>122.20187972482198</v>
      </c>
      <c r="AQ31" s="305">
        <v>116.77747904015021</v>
      </c>
      <c r="AR31" s="305">
        <v>103.59297881777165</v>
      </c>
      <c r="AS31" s="305">
        <v>82.167338809521368</v>
      </c>
      <c r="AT31" s="305">
        <v>64.471252814959186</v>
      </c>
      <c r="AU31" s="305">
        <v>78.334601388765009</v>
      </c>
      <c r="AV31" s="305">
        <v>79.572439304789995</v>
      </c>
      <c r="AW31" s="305">
        <v>86.013905289399986</v>
      </c>
      <c r="AX31" s="305">
        <v>93.364034600100013</v>
      </c>
      <c r="AY31" s="305">
        <v>93.267683687199991</v>
      </c>
      <c r="AZ31" s="308"/>
      <c r="BA31" s="308"/>
      <c r="BB31" s="308"/>
      <c r="BC31" s="308"/>
      <c r="BD31" s="308"/>
      <c r="BE31" s="308"/>
      <c r="BF31" s="309"/>
    </row>
    <row r="32" spans="24:62" ht="15" customHeight="1">
      <c r="X32" s="538"/>
      <c r="Y32" s="548"/>
      <c r="Z32" s="905" t="s">
        <v>446</v>
      </c>
      <c r="AA32" s="310">
        <v>3689.8665700090232</v>
      </c>
      <c r="AB32" s="310">
        <v>3514.8266406289081</v>
      </c>
      <c r="AC32" s="310">
        <v>3198.7102757369175</v>
      </c>
      <c r="AD32" s="310">
        <v>3032.3681458793949</v>
      </c>
      <c r="AE32" s="310">
        <v>3074.1895538620356</v>
      </c>
      <c r="AF32" s="310">
        <v>3057.5904777789851</v>
      </c>
      <c r="AG32" s="310">
        <v>2990.7822973359957</v>
      </c>
      <c r="AH32" s="310">
        <v>2866.6967627781123</v>
      </c>
      <c r="AI32" s="310">
        <v>2739.0649019587345</v>
      </c>
      <c r="AJ32" s="310">
        <v>2739.7813644523435</v>
      </c>
      <c r="AK32" s="310">
        <v>2806.6417871748772</v>
      </c>
      <c r="AL32" s="310">
        <v>2881.0514898427682</v>
      </c>
      <c r="AM32" s="310">
        <v>2342.7401061665128</v>
      </c>
      <c r="AN32" s="310">
        <v>2063.8689978064967</v>
      </c>
      <c r="AO32" s="310">
        <v>2006.3203856910523</v>
      </c>
      <c r="AP32" s="310">
        <v>2172.1738865927473</v>
      </c>
      <c r="AQ32" s="310">
        <v>2296.4171848189903</v>
      </c>
      <c r="AR32" s="310">
        <v>2426.1911765987284</v>
      </c>
      <c r="AS32" s="310">
        <v>2205.9445709754114</v>
      </c>
      <c r="AT32" s="310">
        <v>2037.961670327004</v>
      </c>
      <c r="AU32" s="310">
        <v>2063.53414590588</v>
      </c>
      <c r="AV32" s="310">
        <v>2133.1835044683567</v>
      </c>
      <c r="AW32" s="310">
        <v>2270.6234617279574</v>
      </c>
      <c r="AX32" s="310">
        <v>2388.6507005687799</v>
      </c>
      <c r="AY32" s="310">
        <v>2350.7936343232559</v>
      </c>
      <c r="AZ32" s="311"/>
      <c r="BA32" s="311"/>
      <c r="BB32" s="311"/>
      <c r="BC32" s="311"/>
      <c r="BD32" s="311"/>
      <c r="BE32" s="311"/>
      <c r="BF32" s="312"/>
    </row>
    <row r="33" spans="24:58" ht="15" customHeight="1">
      <c r="X33" s="538"/>
      <c r="Y33" s="199" t="s">
        <v>92</v>
      </c>
      <c r="Z33" s="549"/>
      <c r="AA33" s="297">
        <f>SUM(AA34:AA35)</f>
        <v>7036.1601591441367</v>
      </c>
      <c r="AB33" s="297">
        <f t="shared" ref="AB33:AX33" si="9">SUM(AB34:AB35)</f>
        <v>7004.6222333539408</v>
      </c>
      <c r="AC33" s="297">
        <f t="shared" si="9"/>
        <v>6821.1102807112447</v>
      </c>
      <c r="AD33" s="297">
        <f t="shared" si="9"/>
        <v>6384.0108079622405</v>
      </c>
      <c r="AE33" s="297">
        <f t="shared" si="9"/>
        <v>6802.565409153447</v>
      </c>
      <c r="AF33" s="297">
        <f t="shared" si="9"/>
        <v>7009.9569829198717</v>
      </c>
      <c r="AG33" s="297">
        <f t="shared" si="9"/>
        <v>7064.1460626028111</v>
      </c>
      <c r="AH33" s="297">
        <f t="shared" si="9"/>
        <v>7057.6019198766353</v>
      </c>
      <c r="AI33" s="297">
        <f t="shared" si="9"/>
        <v>6416.6472363499206</v>
      </c>
      <c r="AJ33" s="297">
        <f t="shared" si="9"/>
        <v>6934.2811232867434</v>
      </c>
      <c r="AK33" s="297">
        <f t="shared" si="9"/>
        <v>6806.8564443941868</v>
      </c>
      <c r="AL33" s="297">
        <f t="shared" si="9"/>
        <v>6343.3817533378769</v>
      </c>
      <c r="AM33" s="297">
        <f t="shared" si="9"/>
        <v>6244.3363584433291</v>
      </c>
      <c r="AN33" s="297">
        <f t="shared" si="9"/>
        <v>6045.5592002506919</v>
      </c>
      <c r="AO33" s="297">
        <f t="shared" si="9"/>
        <v>6127.6581294470525</v>
      </c>
      <c r="AP33" s="297">
        <f t="shared" si="9"/>
        <v>5787.7132675319344</v>
      </c>
      <c r="AQ33" s="297">
        <f t="shared" si="9"/>
        <v>5867.3966326783393</v>
      </c>
      <c r="AR33" s="297">
        <f t="shared" si="9"/>
        <v>5959.1874785854625</v>
      </c>
      <c r="AS33" s="297">
        <f t="shared" si="9"/>
        <v>5100.5472303386123</v>
      </c>
      <c r="AT33" s="297">
        <f t="shared" si="9"/>
        <v>4865.7609866109797</v>
      </c>
      <c r="AU33" s="297">
        <f t="shared" si="9"/>
        <v>5420.4085171833558</v>
      </c>
      <c r="AV33" s="297">
        <f t="shared" si="9"/>
        <v>5096.8110828769559</v>
      </c>
      <c r="AW33" s="297">
        <f t="shared" si="9"/>
        <v>4645.4558527063837</v>
      </c>
      <c r="AX33" s="297">
        <f t="shared" si="9"/>
        <v>4781.664066880372</v>
      </c>
      <c r="AY33" s="297">
        <f>SUM(AY34:AY35)</f>
        <v>4682.7388922817627</v>
      </c>
      <c r="AZ33" s="219"/>
      <c r="BA33" s="219"/>
      <c r="BB33" s="219"/>
      <c r="BC33" s="219"/>
      <c r="BD33" s="219"/>
      <c r="BE33" s="219"/>
      <c r="BF33" s="220"/>
    </row>
    <row r="34" spans="24:58" ht="15" customHeight="1">
      <c r="X34" s="538"/>
      <c r="Y34" s="545"/>
      <c r="Z34" s="546" t="s">
        <v>243</v>
      </c>
      <c r="AA34" s="305">
        <v>3415.9647954547263</v>
      </c>
      <c r="AB34" s="305">
        <v>3362.2450836964763</v>
      </c>
      <c r="AC34" s="305">
        <v>3389.6622568879811</v>
      </c>
      <c r="AD34" s="305">
        <v>3215.7617554918893</v>
      </c>
      <c r="AE34" s="305">
        <v>3421.7058201059876</v>
      </c>
      <c r="AF34" s="305">
        <v>3455.7311845199329</v>
      </c>
      <c r="AG34" s="305">
        <v>3481.0703981591801</v>
      </c>
      <c r="AH34" s="305">
        <v>3391.4144586473922</v>
      </c>
      <c r="AI34" s="305">
        <v>3007.3838059071368</v>
      </c>
      <c r="AJ34" s="305">
        <v>3305.1376515600991</v>
      </c>
      <c r="AK34" s="305">
        <v>3183.0712598808195</v>
      </c>
      <c r="AL34" s="305">
        <v>2967.6928263043269</v>
      </c>
      <c r="AM34" s="305">
        <v>2735.829694464479</v>
      </c>
      <c r="AN34" s="305">
        <v>2457.0750376351916</v>
      </c>
      <c r="AO34" s="305">
        <v>2466.5204063738406</v>
      </c>
      <c r="AP34" s="305">
        <v>2163.5904622113367</v>
      </c>
      <c r="AQ34" s="305">
        <v>2196.240473420381</v>
      </c>
      <c r="AR34" s="305">
        <v>2255.897996460219</v>
      </c>
      <c r="AS34" s="305">
        <v>2003.5568247993585</v>
      </c>
      <c r="AT34" s="305">
        <v>1919.7536297047582</v>
      </c>
      <c r="AU34" s="305">
        <v>2119.2525946780574</v>
      </c>
      <c r="AV34" s="305">
        <v>2004.4154689092252</v>
      </c>
      <c r="AW34" s="305">
        <v>1851.5943895709561</v>
      </c>
      <c r="AX34" s="305">
        <v>1929.7501352048555</v>
      </c>
      <c r="AY34" s="305">
        <v>1891.367759591752</v>
      </c>
      <c r="AZ34" s="306"/>
      <c r="BA34" s="306"/>
      <c r="BB34" s="306"/>
      <c r="BC34" s="306"/>
      <c r="BD34" s="306"/>
      <c r="BE34" s="306"/>
      <c r="BF34" s="307"/>
    </row>
    <row r="35" spans="24:58" ht="15" customHeight="1">
      <c r="X35" s="550"/>
      <c r="Y35" s="548"/>
      <c r="Z35" s="905" t="s">
        <v>448</v>
      </c>
      <c r="AA35" s="310">
        <v>3620.1953636894104</v>
      </c>
      <c r="AB35" s="310">
        <v>3642.3771496574645</v>
      </c>
      <c r="AC35" s="310">
        <v>3431.4480238232636</v>
      </c>
      <c r="AD35" s="310">
        <v>3168.2490524703512</v>
      </c>
      <c r="AE35" s="310">
        <v>3380.8595890474594</v>
      </c>
      <c r="AF35" s="310">
        <v>3554.2257983999389</v>
      </c>
      <c r="AG35" s="310">
        <v>3583.075664443631</v>
      </c>
      <c r="AH35" s="310">
        <v>3666.1874612292431</v>
      </c>
      <c r="AI35" s="310">
        <v>3409.2634304427838</v>
      </c>
      <c r="AJ35" s="310">
        <v>3629.1434717266443</v>
      </c>
      <c r="AK35" s="310">
        <v>3623.7851845133673</v>
      </c>
      <c r="AL35" s="310">
        <v>3375.68892703355</v>
      </c>
      <c r="AM35" s="310">
        <v>3508.5066639788502</v>
      </c>
      <c r="AN35" s="310">
        <v>3588.4841626155003</v>
      </c>
      <c r="AO35" s="310">
        <v>3661.1377230732119</v>
      </c>
      <c r="AP35" s="310">
        <v>3624.1228053205978</v>
      </c>
      <c r="AQ35" s="310">
        <v>3671.1561592579583</v>
      </c>
      <c r="AR35" s="310">
        <v>3703.2894821252435</v>
      </c>
      <c r="AS35" s="310">
        <v>3096.9904055392535</v>
      </c>
      <c r="AT35" s="310">
        <v>2946.0073569062215</v>
      </c>
      <c r="AU35" s="310">
        <v>3301.1559225052983</v>
      </c>
      <c r="AV35" s="310">
        <v>3092.3956139677307</v>
      </c>
      <c r="AW35" s="310">
        <v>2793.8614631354276</v>
      </c>
      <c r="AX35" s="310">
        <v>2851.9139316755163</v>
      </c>
      <c r="AY35" s="310">
        <v>2791.3711326900107</v>
      </c>
      <c r="AZ35" s="311"/>
      <c r="BA35" s="311"/>
      <c r="BB35" s="311"/>
      <c r="BC35" s="311"/>
      <c r="BD35" s="311"/>
      <c r="BE35" s="311"/>
      <c r="BF35" s="312"/>
    </row>
    <row r="36" spans="24:58" ht="15" customHeight="1">
      <c r="X36" s="550"/>
      <c r="Y36" s="914" t="s">
        <v>94</v>
      </c>
      <c r="Z36" s="218"/>
      <c r="AA36" s="245">
        <v>7272.7601051779366</v>
      </c>
      <c r="AB36" s="245">
        <v>7091.4333111520082</v>
      </c>
      <c r="AC36" s="245">
        <v>6796.0270409401091</v>
      </c>
      <c r="AD36" s="245">
        <v>6652.2283869302664</v>
      </c>
      <c r="AE36" s="245">
        <v>6656.1869920915788</v>
      </c>
      <c r="AF36" s="245">
        <v>6849.5948379410793</v>
      </c>
      <c r="AG36" s="245">
        <v>6870.5168410732231</v>
      </c>
      <c r="AH36" s="245">
        <v>6834.1265198527999</v>
      </c>
      <c r="AI36" s="245">
        <v>6545.5419320590336</v>
      </c>
      <c r="AJ36" s="245">
        <v>6463.1812625845996</v>
      </c>
      <c r="AK36" s="245">
        <v>6739.5274743262462</v>
      </c>
      <c r="AL36" s="245">
        <v>6762.5046737338816</v>
      </c>
      <c r="AM36" s="245">
        <v>6597.9044290885777</v>
      </c>
      <c r="AN36" s="245">
        <v>6366.4953109832304</v>
      </c>
      <c r="AO36" s="245">
        <v>6483.0399152253349</v>
      </c>
      <c r="AP36" s="245">
        <v>6496.4652742315675</v>
      </c>
      <c r="AQ36" s="245">
        <v>6567.9742878366787</v>
      </c>
      <c r="AR36" s="245">
        <v>6694.9345561970713</v>
      </c>
      <c r="AS36" s="245">
        <v>6236.5687163682669</v>
      </c>
      <c r="AT36" s="245">
        <v>5468.3465203851802</v>
      </c>
      <c r="AU36" s="245">
        <v>6100.6968938516457</v>
      </c>
      <c r="AV36" s="245">
        <v>5964.6174366201221</v>
      </c>
      <c r="AW36" s="245">
        <v>6060.7866012011864</v>
      </c>
      <c r="AX36" s="245">
        <v>6169.5944424852678</v>
      </c>
      <c r="AY36" s="245">
        <v>6134.7139024636645</v>
      </c>
      <c r="AZ36" s="219"/>
      <c r="BA36" s="219"/>
      <c r="BB36" s="219"/>
      <c r="BC36" s="219"/>
      <c r="BD36" s="219"/>
      <c r="BE36" s="219"/>
      <c r="BF36" s="220"/>
    </row>
    <row r="37" spans="24:58" ht="15" customHeight="1">
      <c r="X37" s="550"/>
      <c r="Y37" s="914" t="s">
        <v>450</v>
      </c>
      <c r="Z37" s="218"/>
      <c r="AA37" s="245">
        <v>392.2115747823533</v>
      </c>
      <c r="AB37" s="245">
        <v>391.20870773207713</v>
      </c>
      <c r="AC37" s="245">
        <v>394.69191372831608</v>
      </c>
      <c r="AD37" s="245">
        <v>387.28455038200428</v>
      </c>
      <c r="AE37" s="245">
        <v>408.11427272873993</v>
      </c>
      <c r="AF37" s="245">
        <v>390.26991245118251</v>
      </c>
      <c r="AG37" s="245">
        <v>409.45497383298971</v>
      </c>
      <c r="AH37" s="245">
        <v>408.23503531559572</v>
      </c>
      <c r="AI37" s="245">
        <v>395.12518521960675</v>
      </c>
      <c r="AJ37" s="245">
        <v>391.00347746330442</v>
      </c>
      <c r="AK37" s="245">
        <v>385.48037346198004</v>
      </c>
      <c r="AL37" s="245">
        <v>371.72499883580087</v>
      </c>
      <c r="AM37" s="245">
        <v>374.28831125098873</v>
      </c>
      <c r="AN37" s="245">
        <v>369.97784837089449</v>
      </c>
      <c r="AO37" s="245">
        <v>362.66986194455484</v>
      </c>
      <c r="AP37" s="245">
        <v>360.96417195986317</v>
      </c>
      <c r="AQ37" s="245">
        <v>367.79263813877424</v>
      </c>
      <c r="AR37" s="245">
        <v>356.49259262244624</v>
      </c>
      <c r="AS37" s="245">
        <v>328.99173329033005</v>
      </c>
      <c r="AT37" s="245">
        <v>332.94990606595314</v>
      </c>
      <c r="AU37" s="245">
        <v>338.89739395429262</v>
      </c>
      <c r="AV37" s="245">
        <v>315.74360152314057</v>
      </c>
      <c r="AW37" s="245">
        <v>288.23513715127666</v>
      </c>
      <c r="AX37" s="245">
        <v>299.23080128437795</v>
      </c>
      <c r="AY37" s="245">
        <v>294.97370216451117</v>
      </c>
      <c r="AZ37" s="219"/>
      <c r="BA37" s="219"/>
      <c r="BB37" s="219"/>
      <c r="BC37" s="219"/>
      <c r="BD37" s="219"/>
      <c r="BE37" s="219"/>
      <c r="BF37" s="220"/>
    </row>
    <row r="38" spans="24:58" ht="15" customHeight="1" thickBot="1">
      <c r="X38" s="551"/>
      <c r="Y38" s="915" t="s">
        <v>449</v>
      </c>
      <c r="Z38" s="558"/>
      <c r="AA38" s="916">
        <v>64.269360000000034</v>
      </c>
      <c r="AB38" s="916">
        <v>66.774960000000021</v>
      </c>
      <c r="AC38" s="916">
        <v>65.269890000000032</v>
      </c>
      <c r="AD38" s="916">
        <v>59.562630000000013</v>
      </c>
      <c r="AE38" s="916">
        <v>66.796740000000028</v>
      </c>
      <c r="AF38" s="916">
        <v>71.53767000000002</v>
      </c>
      <c r="AG38" s="916">
        <v>79.673940000000016</v>
      </c>
      <c r="AH38" s="916">
        <v>86.091840000000047</v>
      </c>
      <c r="AI38" s="916">
        <v>86.494950000000074</v>
      </c>
      <c r="AJ38" s="916">
        <v>89.325630000000018</v>
      </c>
      <c r="AK38" s="916">
        <v>86.501700000000056</v>
      </c>
      <c r="AL38" s="916">
        <v>78.216390000000018</v>
      </c>
      <c r="AM38" s="916">
        <v>79.868430000000075</v>
      </c>
      <c r="AN38" s="916">
        <v>85.328729999999979</v>
      </c>
      <c r="AO38" s="916">
        <v>86.292000000000002</v>
      </c>
      <c r="AP38" s="916">
        <v>90.051119999999997</v>
      </c>
      <c r="AQ38" s="916">
        <v>87.519690000000054</v>
      </c>
      <c r="AR38" s="916">
        <v>86.161680000000047</v>
      </c>
      <c r="AS38" s="916">
        <v>71.546490000000006</v>
      </c>
      <c r="AT38" s="916">
        <v>71.293230000000023</v>
      </c>
      <c r="AU38" s="916">
        <v>75.854340000000036</v>
      </c>
      <c r="AV38" s="916">
        <v>75.809160000000048</v>
      </c>
      <c r="AW38" s="916">
        <v>76.408650000000023</v>
      </c>
      <c r="AX38" s="916">
        <v>82.328850000000017</v>
      </c>
      <c r="AY38" s="916">
        <v>80.435250000000025</v>
      </c>
      <c r="AZ38" s="917"/>
      <c r="BA38" s="917"/>
      <c r="BB38" s="917"/>
      <c r="BC38" s="917"/>
      <c r="BD38" s="917"/>
      <c r="BE38" s="917"/>
      <c r="BF38" s="918"/>
    </row>
    <row r="39" spans="24:58" ht="15" customHeight="1">
      <c r="X39" s="952" t="s">
        <v>473</v>
      </c>
      <c r="Y39" s="959"/>
      <c r="Z39" s="960"/>
      <c r="AA39" s="962">
        <f>SUM(AA40:AA41)</f>
        <v>608.8830323714285</v>
      </c>
      <c r="AB39" s="962">
        <f t="shared" ref="AB39:AX39" si="10">SUM(AB40:AB41)</f>
        <v>547.87568817142858</v>
      </c>
      <c r="AC39" s="962">
        <f t="shared" si="10"/>
        <v>493.0069734857143</v>
      </c>
      <c r="AD39" s="962">
        <f t="shared" si="10"/>
        <v>523.52121873333328</v>
      </c>
      <c r="AE39" s="962">
        <f t="shared" si="10"/>
        <v>342.54281495238104</v>
      </c>
      <c r="AF39" s="962">
        <f t="shared" si="10"/>
        <v>359.12538566666672</v>
      </c>
      <c r="AG39" s="962">
        <f t="shared" si="10"/>
        <v>349.6185054476191</v>
      </c>
      <c r="AH39" s="962">
        <f t="shared" si="10"/>
        <v>371.50371699047616</v>
      </c>
      <c r="AI39" s="962">
        <f t="shared" si="10"/>
        <v>376.93193486666661</v>
      </c>
      <c r="AJ39" s="962">
        <f t="shared" si="10"/>
        <v>370.29462349523817</v>
      </c>
      <c r="AK39" s="962">
        <f t="shared" si="10"/>
        <v>442.53070567619039</v>
      </c>
      <c r="AL39" s="962">
        <f t="shared" si="10"/>
        <v>367.68445549523807</v>
      </c>
      <c r="AM39" s="962">
        <f t="shared" si="10"/>
        <v>408.14204954285714</v>
      </c>
      <c r="AN39" s="962">
        <f t="shared" si="10"/>
        <v>430.18884228571432</v>
      </c>
      <c r="AO39" s="962">
        <f t="shared" si="10"/>
        <v>402.22257040952377</v>
      </c>
      <c r="AP39" s="962">
        <f t="shared" si="10"/>
        <v>410.55994037142864</v>
      </c>
      <c r="AQ39" s="962">
        <f t="shared" si="10"/>
        <v>383.4825898095238</v>
      </c>
      <c r="AR39" s="962">
        <f t="shared" si="10"/>
        <v>500.07924591428571</v>
      </c>
      <c r="AS39" s="962">
        <f t="shared" si="10"/>
        <v>439.97515058095235</v>
      </c>
      <c r="AT39" s="962">
        <f t="shared" si="10"/>
        <v>390.10057879047622</v>
      </c>
      <c r="AU39" s="962">
        <f t="shared" si="10"/>
        <v>402.94034859047622</v>
      </c>
      <c r="AV39" s="962">
        <f t="shared" si="10"/>
        <v>414.65140985714288</v>
      </c>
      <c r="AW39" s="962">
        <f t="shared" si="10"/>
        <v>520.16101332380958</v>
      </c>
      <c r="AX39" s="962">
        <f t="shared" si="10"/>
        <v>577.77024978095233</v>
      </c>
      <c r="AY39" s="962">
        <f>SUM(AY40:AY41)</f>
        <v>577.77024978095233</v>
      </c>
      <c r="AZ39" s="293"/>
      <c r="BA39" s="293"/>
      <c r="BB39" s="293"/>
      <c r="BC39" s="293"/>
      <c r="BD39" s="293"/>
      <c r="BE39" s="293"/>
      <c r="BF39" s="294"/>
    </row>
    <row r="40" spans="24:58" ht="15" customHeight="1">
      <c r="X40" s="550"/>
      <c r="Y40" s="552" t="s">
        <v>451</v>
      </c>
      <c r="Z40" s="553"/>
      <c r="AA40" s="313">
        <v>550.23920379999993</v>
      </c>
      <c r="AB40" s="313">
        <v>527.37032626666667</v>
      </c>
      <c r="AC40" s="313">
        <v>477.13732586666669</v>
      </c>
      <c r="AD40" s="313">
        <v>481.58261873333328</v>
      </c>
      <c r="AE40" s="313">
        <v>292.75650066666674</v>
      </c>
      <c r="AF40" s="313">
        <v>303.52845233333341</v>
      </c>
      <c r="AG40" s="313">
        <v>292.73561973333341</v>
      </c>
      <c r="AH40" s="313">
        <v>303.65330746666666</v>
      </c>
      <c r="AI40" s="313">
        <v>300.00380153333327</v>
      </c>
      <c r="AJ40" s="313">
        <v>293.56731873333337</v>
      </c>
      <c r="AK40" s="313">
        <v>332.90198186666657</v>
      </c>
      <c r="AL40" s="313">
        <v>247.34728406666662</v>
      </c>
      <c r="AM40" s="313">
        <v>269.91772573333333</v>
      </c>
      <c r="AN40" s="313">
        <v>246.39832800000002</v>
      </c>
      <c r="AO40" s="313">
        <v>236.30097993333328</v>
      </c>
      <c r="AP40" s="313">
        <v>231.29451180000001</v>
      </c>
      <c r="AQ40" s="313">
        <v>230.36059933333334</v>
      </c>
      <c r="AR40" s="313">
        <v>325.00062686666666</v>
      </c>
      <c r="AS40" s="313">
        <v>305.7365982</v>
      </c>
      <c r="AT40" s="313">
        <v>270.15270260000005</v>
      </c>
      <c r="AU40" s="313">
        <v>242.88427239999999</v>
      </c>
      <c r="AV40" s="313">
        <v>246.77580033333334</v>
      </c>
      <c r="AW40" s="313">
        <v>369.97487046666669</v>
      </c>
      <c r="AX40" s="313">
        <v>379.57696406666668</v>
      </c>
      <c r="AY40" s="313">
        <v>379.57696406666668</v>
      </c>
      <c r="AZ40" s="282"/>
      <c r="BA40" s="282"/>
      <c r="BB40" s="282"/>
      <c r="BC40" s="282"/>
      <c r="BD40" s="282"/>
      <c r="BE40" s="282"/>
      <c r="BF40" s="314"/>
    </row>
    <row r="41" spans="24:58" ht="15" customHeight="1" thickBot="1">
      <c r="X41" s="908"/>
      <c r="Y41" s="909" t="s">
        <v>452</v>
      </c>
      <c r="Z41" s="910"/>
      <c r="AA41" s="911">
        <v>58.643828571428571</v>
      </c>
      <c r="AB41" s="911">
        <v>20.505361904761902</v>
      </c>
      <c r="AC41" s="911">
        <v>15.869647619047624</v>
      </c>
      <c r="AD41" s="911">
        <v>41.938600000000008</v>
      </c>
      <c r="AE41" s="911">
        <v>49.786314285714298</v>
      </c>
      <c r="AF41" s="911">
        <v>55.59693333333334</v>
      </c>
      <c r="AG41" s="911">
        <v>56.88288571428572</v>
      </c>
      <c r="AH41" s="911">
        <v>67.850409523809532</v>
      </c>
      <c r="AI41" s="911">
        <v>76.928133333333349</v>
      </c>
      <c r="AJ41" s="911">
        <v>76.727304761904776</v>
      </c>
      <c r="AK41" s="911">
        <v>109.62872380952382</v>
      </c>
      <c r="AL41" s="911">
        <v>120.33717142857144</v>
      </c>
      <c r="AM41" s="911">
        <v>138.22432380952381</v>
      </c>
      <c r="AN41" s="911">
        <v>183.79051428571429</v>
      </c>
      <c r="AO41" s="911">
        <v>165.92159047619046</v>
      </c>
      <c r="AP41" s="911">
        <v>179.2654285714286</v>
      </c>
      <c r="AQ41" s="911">
        <v>153.12199047619049</v>
      </c>
      <c r="AR41" s="911">
        <v>175.07861904761904</v>
      </c>
      <c r="AS41" s="911">
        <v>134.23855238095237</v>
      </c>
      <c r="AT41" s="911">
        <v>119.94787619047619</v>
      </c>
      <c r="AU41" s="911">
        <v>160.05607619047623</v>
      </c>
      <c r="AV41" s="911">
        <v>167.87560952380954</v>
      </c>
      <c r="AW41" s="911">
        <v>150.18614285714287</v>
      </c>
      <c r="AX41" s="911">
        <v>198.19328571428571</v>
      </c>
      <c r="AY41" s="911">
        <v>198.19328571428571</v>
      </c>
      <c r="AZ41" s="912"/>
      <c r="BA41" s="912"/>
      <c r="BB41" s="912"/>
      <c r="BC41" s="912"/>
      <c r="BD41" s="912"/>
      <c r="BE41" s="912"/>
      <c r="BF41" s="913"/>
    </row>
    <row r="42" spans="24:58" ht="15" customHeight="1">
      <c r="X42" s="952" t="s">
        <v>483</v>
      </c>
      <c r="Y42" s="953"/>
      <c r="Z42" s="954"/>
      <c r="AA42" s="995">
        <f>SUM(AA43:AA49)</f>
        <v>-59606.98231833816</v>
      </c>
      <c r="AB42" s="995">
        <f t="shared" ref="AB42:AY42" si="11">SUM(AB43:AB49)</f>
        <v>-67767.505994370789</v>
      </c>
      <c r="AC42" s="995">
        <f t="shared" si="11"/>
        <v>-70374.205435215685</v>
      </c>
      <c r="AD42" s="995">
        <f t="shared" si="11"/>
        <v>-74219.430594205172</v>
      </c>
      <c r="AE42" s="995">
        <f t="shared" si="11"/>
        <v>-73424.68925745922</v>
      </c>
      <c r="AF42" s="995">
        <f t="shared" si="11"/>
        <v>-74978.032430045103</v>
      </c>
      <c r="AG42" s="995">
        <f t="shared" si="11"/>
        <v>-79595.866145663429</v>
      </c>
      <c r="AH42" s="995">
        <f t="shared" si="11"/>
        <v>-82888.16240422691</v>
      </c>
      <c r="AI42" s="995">
        <f t="shared" si="11"/>
        <v>-83950.011280800667</v>
      </c>
      <c r="AJ42" s="995">
        <f t="shared" si="11"/>
        <v>-84447.730089857228</v>
      </c>
      <c r="AK42" s="995">
        <f t="shared" si="11"/>
        <v>-87093.007366090824</v>
      </c>
      <c r="AL42" s="995">
        <f t="shared" si="11"/>
        <v>-87219.283529273482</v>
      </c>
      <c r="AM42" s="995">
        <f t="shared" si="11"/>
        <v>-88784.441603381405</v>
      </c>
      <c r="AN42" s="995">
        <f t="shared" si="11"/>
        <v>-98236.910557272146</v>
      </c>
      <c r="AO42" s="995">
        <f t="shared" si="11"/>
        <v>-95648.437750277022</v>
      </c>
      <c r="AP42" s="995">
        <f t="shared" si="11"/>
        <v>-90203.735818920919</v>
      </c>
      <c r="AQ42" s="995">
        <f t="shared" si="11"/>
        <v>-84696.206339028489</v>
      </c>
      <c r="AR42" s="995">
        <f t="shared" si="11"/>
        <v>-82706.653165177704</v>
      </c>
      <c r="AS42" s="995">
        <f t="shared" si="11"/>
        <v>-71748.885834299741</v>
      </c>
      <c r="AT42" s="995">
        <f t="shared" si="11"/>
        <v>-66893.897984516967</v>
      </c>
      <c r="AU42" s="995">
        <f t="shared" si="11"/>
        <v>-69367.042410751776</v>
      </c>
      <c r="AV42" s="995">
        <f t="shared" si="11"/>
        <v>-69580.609921484036</v>
      </c>
      <c r="AW42" s="995">
        <f>SUM(AW43:AW49)</f>
        <v>-72831.462866569986</v>
      </c>
      <c r="AX42" s="995">
        <f t="shared" si="11"/>
        <v>-65285.903696166744</v>
      </c>
      <c r="AY42" s="995">
        <f t="shared" si="11"/>
        <v>-61722.27103626162</v>
      </c>
      <c r="AZ42" s="962">
        <f t="shared" ref="AZ42:BE42" si="12">SUM(AZ43:AZ44)</f>
        <v>0</v>
      </c>
      <c r="BA42" s="962">
        <f t="shared" si="12"/>
        <v>0</v>
      </c>
      <c r="BB42" s="962">
        <f t="shared" si="12"/>
        <v>0</v>
      </c>
      <c r="BC42" s="962">
        <f t="shared" si="12"/>
        <v>0</v>
      </c>
      <c r="BD42" s="962">
        <f t="shared" si="12"/>
        <v>0</v>
      </c>
      <c r="BE42" s="962">
        <f t="shared" si="12"/>
        <v>0</v>
      </c>
      <c r="BF42" s="962"/>
    </row>
    <row r="43" spans="24:58" ht="15" customHeight="1">
      <c r="X43" s="538"/>
      <c r="Y43" s="552" t="s">
        <v>478</v>
      </c>
      <c r="Z43" s="553"/>
      <c r="AA43" s="996">
        <v>-79073.12484393247</v>
      </c>
      <c r="AB43" s="996">
        <v>-86228.005008453081</v>
      </c>
      <c r="AC43" s="996">
        <v>-86576.715683157396</v>
      </c>
      <c r="AD43" s="996">
        <v>-86922.695568319104</v>
      </c>
      <c r="AE43" s="996">
        <v>-87267.098192149162</v>
      </c>
      <c r="AF43" s="996">
        <v>-87611.886913195442</v>
      </c>
      <c r="AG43" s="996">
        <v>-91283.574306711467</v>
      </c>
      <c r="AH43" s="996">
        <v>-91123.689862293511</v>
      </c>
      <c r="AI43" s="996">
        <v>-90962.747993615441</v>
      </c>
      <c r="AJ43" s="996">
        <v>-90802.503421735513</v>
      </c>
      <c r="AK43" s="996">
        <v>-90641.942793722919</v>
      </c>
      <c r="AL43" s="996">
        <v>-90482.48608678201</v>
      </c>
      <c r="AM43" s="996">
        <v>-90321.889379413624</v>
      </c>
      <c r="AN43" s="996">
        <v>-99042.537655587075</v>
      </c>
      <c r="AO43" s="996">
        <v>-98527.795650186279</v>
      </c>
      <c r="AP43" s="996">
        <v>-92664.342386475342</v>
      </c>
      <c r="AQ43" s="996">
        <v>-86819.741766529129</v>
      </c>
      <c r="AR43" s="996">
        <v>-85555.905842070162</v>
      </c>
      <c r="AS43" s="996">
        <v>-80349.592830829512</v>
      </c>
      <c r="AT43" s="996">
        <v>-75511.186144775391</v>
      </c>
      <c r="AU43" s="996">
        <v>-76048.806043079676</v>
      </c>
      <c r="AV43" s="996">
        <v>-77818.542432914794</v>
      </c>
      <c r="AW43" s="996">
        <v>-77403.902960331412</v>
      </c>
      <c r="AX43" s="996">
        <v>-68174.000573618934</v>
      </c>
      <c r="AY43" s="996">
        <v>-65381.618238074247</v>
      </c>
      <c r="AZ43" s="313">
        <v>0</v>
      </c>
      <c r="BA43" s="313">
        <v>0</v>
      </c>
      <c r="BB43" s="313">
        <v>0</v>
      </c>
      <c r="BC43" s="313">
        <v>0</v>
      </c>
      <c r="BD43" s="313">
        <v>0</v>
      </c>
      <c r="BE43" s="313">
        <v>0</v>
      </c>
      <c r="BF43" s="313"/>
    </row>
    <row r="44" spans="24:58" ht="15" customHeight="1">
      <c r="X44" s="538"/>
      <c r="Y44" s="992" t="s">
        <v>479</v>
      </c>
      <c r="Z44" s="547"/>
      <c r="AA44" s="997">
        <v>12106.634155900811</v>
      </c>
      <c r="AB44" s="997">
        <v>10817.017614969314</v>
      </c>
      <c r="AC44" s="997">
        <v>7412.0915872392907</v>
      </c>
      <c r="AD44" s="997">
        <v>5559.8806569445678</v>
      </c>
      <c r="AE44" s="997">
        <v>6362.5099438678999</v>
      </c>
      <c r="AF44" s="997">
        <v>5584.2870502742762</v>
      </c>
      <c r="AG44" s="997">
        <v>3951.1362419383186</v>
      </c>
      <c r="AH44" s="997">
        <v>3267.8434938017663</v>
      </c>
      <c r="AI44" s="997">
        <v>3268.3253091544025</v>
      </c>
      <c r="AJ44" s="997">
        <v>2212.2506254004034</v>
      </c>
      <c r="AK44" s="997">
        <v>200.05079598831881</v>
      </c>
      <c r="AL44" s="997">
        <v>105.84312640949814</v>
      </c>
      <c r="AM44" s="997">
        <v>392.87400850531549</v>
      </c>
      <c r="AN44" s="997">
        <v>-258.91265291790285</v>
      </c>
      <c r="AO44" s="997">
        <v>2663.4763396057988</v>
      </c>
      <c r="AP44" s="997">
        <v>2291.2311180802826</v>
      </c>
      <c r="AQ44" s="997">
        <v>1514.0964091822743</v>
      </c>
      <c r="AR44" s="997">
        <v>4861.0460966452438</v>
      </c>
      <c r="AS44" s="997">
        <v>10308.695381536283</v>
      </c>
      <c r="AT44" s="997">
        <v>7917.2350334125549</v>
      </c>
      <c r="AU44" s="997">
        <v>5454.7548737415591</v>
      </c>
      <c r="AV44" s="997">
        <v>5690.1228055641077</v>
      </c>
      <c r="AW44" s="997">
        <v>4780.4581363954676</v>
      </c>
      <c r="AX44" s="997">
        <v>3639.2526726290698</v>
      </c>
      <c r="AY44" s="997">
        <v>4496.3166592565776</v>
      </c>
      <c r="AZ44" s="991">
        <v>0</v>
      </c>
      <c r="BA44" s="991">
        <v>0</v>
      </c>
      <c r="BB44" s="991">
        <v>0</v>
      </c>
      <c r="BC44" s="991">
        <v>0</v>
      </c>
      <c r="BD44" s="991">
        <v>0</v>
      </c>
      <c r="BE44" s="991">
        <v>0</v>
      </c>
      <c r="BF44" s="991"/>
    </row>
    <row r="45" spans="24:58" ht="15" customHeight="1">
      <c r="X45" s="538"/>
      <c r="Y45" s="992" t="s">
        <v>480</v>
      </c>
      <c r="Z45" s="547"/>
      <c r="AA45" s="997">
        <v>1110.6750866187426</v>
      </c>
      <c r="AB45" s="997">
        <v>846.55490885807421</v>
      </c>
      <c r="AC45" s="997">
        <v>124.79992451139435</v>
      </c>
      <c r="AD45" s="997">
        <v>-199.27897631516794</v>
      </c>
      <c r="AE45" s="997">
        <v>106.63271269579961</v>
      </c>
      <c r="AF45" s="997">
        <v>694.31548183273333</v>
      </c>
      <c r="AG45" s="997">
        <v>342.18332892718092</v>
      </c>
      <c r="AH45" s="997">
        <v>56.149075527070316</v>
      </c>
      <c r="AI45" s="997">
        <v>30.573321188741346</v>
      </c>
      <c r="AJ45" s="997">
        <v>-392.47942975715961</v>
      </c>
      <c r="AK45" s="997">
        <v>42.973571686532082</v>
      </c>
      <c r="AL45" s="997">
        <v>-255.87190128312335</v>
      </c>
      <c r="AM45" s="997">
        <v>-524.63591113365953</v>
      </c>
      <c r="AN45" s="997">
        <v>-1197.4857296109535</v>
      </c>
      <c r="AO45" s="997">
        <v>-937.51937328644499</v>
      </c>
      <c r="AP45" s="997">
        <v>-1036.9683875283592</v>
      </c>
      <c r="AQ45" s="997">
        <v>-481.92549208755253</v>
      </c>
      <c r="AR45" s="997">
        <v>-991.86277523004594</v>
      </c>
      <c r="AS45" s="997">
        <v>-1342.0506830012698</v>
      </c>
      <c r="AT45" s="997">
        <v>-266.20991830172431</v>
      </c>
      <c r="AU45" s="997">
        <v>-160.29141746519176</v>
      </c>
      <c r="AV45" s="997">
        <v>162.99202740702987</v>
      </c>
      <c r="AW45" s="997">
        <v>-183.89618764798192</v>
      </c>
      <c r="AX45" s="997">
        <v>-240.69339535409958</v>
      </c>
      <c r="AY45" s="997">
        <v>-68.364582116849704</v>
      </c>
      <c r="AZ45" s="991">
        <v>0</v>
      </c>
      <c r="BA45" s="991">
        <v>0</v>
      </c>
      <c r="BB45" s="991">
        <v>0</v>
      </c>
      <c r="BC45" s="991">
        <v>0</v>
      </c>
      <c r="BD45" s="991">
        <v>0</v>
      </c>
      <c r="BE45" s="991">
        <v>0</v>
      </c>
      <c r="BF45" s="991"/>
    </row>
    <row r="46" spans="24:58" ht="15" customHeight="1">
      <c r="X46" s="538"/>
      <c r="Y46" s="992" t="s">
        <v>481</v>
      </c>
      <c r="Z46" s="547"/>
      <c r="AA46" s="997">
        <v>84.645042120987782</v>
      </c>
      <c r="AB46" s="997">
        <v>75.548959390622585</v>
      </c>
      <c r="AC46" s="997">
        <v>237.48842742814227</v>
      </c>
      <c r="AD46" s="997">
        <v>131.87030322222748</v>
      </c>
      <c r="AE46" s="997">
        <v>109.15336675444969</v>
      </c>
      <c r="AF46" s="997">
        <v>335.50981826090208</v>
      </c>
      <c r="AG46" s="997">
        <v>595.74372656222135</v>
      </c>
      <c r="AH46" s="997">
        <v>113.05060111976513</v>
      </c>
      <c r="AI46" s="997">
        <v>453.25264023972869</v>
      </c>
      <c r="AJ46" s="997">
        <v>427.00886334199976</v>
      </c>
      <c r="AK46" s="997">
        <v>399.0084549372674</v>
      </c>
      <c r="AL46" s="997">
        <v>362.26890380095011</v>
      </c>
      <c r="AM46" s="997">
        <v>88.903424672144695</v>
      </c>
      <c r="AN46" s="997">
        <v>58.802196245342301</v>
      </c>
      <c r="AO46" s="997">
        <v>52.847841419619428</v>
      </c>
      <c r="AP46" s="997">
        <v>53.108855098151459</v>
      </c>
      <c r="AQ46" s="997">
        <v>53.907548302275359</v>
      </c>
      <c r="AR46" s="997">
        <v>31.193895991390171</v>
      </c>
      <c r="AS46" s="997">
        <v>42.073382114478434</v>
      </c>
      <c r="AT46" s="997">
        <v>69.200403711636241</v>
      </c>
      <c r="AU46" s="997">
        <v>66.188206855333618</v>
      </c>
      <c r="AV46" s="997">
        <v>45.131513911881903</v>
      </c>
      <c r="AW46" s="997">
        <v>38.367063396426609</v>
      </c>
      <c r="AX46" s="997">
        <v>41.227391626032954</v>
      </c>
      <c r="AY46" s="997">
        <v>40.987881290426699</v>
      </c>
      <c r="AZ46" s="991">
        <v>0</v>
      </c>
      <c r="BA46" s="991">
        <v>0</v>
      </c>
      <c r="BB46" s="991">
        <v>0</v>
      </c>
      <c r="BC46" s="991">
        <v>0</v>
      </c>
      <c r="BD46" s="991">
        <v>0</v>
      </c>
      <c r="BE46" s="991">
        <v>0</v>
      </c>
      <c r="BF46" s="991"/>
    </row>
    <row r="47" spans="24:58" ht="15" customHeight="1">
      <c r="X47" s="538"/>
      <c r="Y47" s="992" t="s">
        <v>585</v>
      </c>
      <c r="Z47" s="547"/>
      <c r="AA47" s="997">
        <v>3852.8935597149975</v>
      </c>
      <c r="AB47" s="997">
        <v>4661.3452344213692</v>
      </c>
      <c r="AC47" s="997">
        <v>5240.5052175964629</v>
      </c>
      <c r="AD47" s="997">
        <v>3280.7366656719068</v>
      </c>
      <c r="AE47" s="997">
        <v>2161.6492131208943</v>
      </c>
      <c r="AF47" s="997">
        <v>2009.2261680269321</v>
      </c>
      <c r="AG47" s="997">
        <v>1231.3544162882265</v>
      </c>
      <c r="AH47" s="997">
        <v>813.46682736510297</v>
      </c>
      <c r="AI47" s="997">
        <v>752.1382114544831</v>
      </c>
      <c r="AJ47" s="997">
        <v>324.98419073296327</v>
      </c>
      <c r="AK47" s="997">
        <v>-73.525795933073823</v>
      </c>
      <c r="AL47" s="997">
        <v>-333.86854803183837</v>
      </c>
      <c r="AM47" s="997">
        <v>-1196.8830722687874</v>
      </c>
      <c r="AN47" s="997">
        <v>-1309.7730835133045</v>
      </c>
      <c r="AO47" s="997">
        <v>-1317.1942696517931</v>
      </c>
      <c r="AP47" s="997">
        <v>-629.13957940771888</v>
      </c>
      <c r="AQ47" s="997">
        <v>-470.70727480306095</v>
      </c>
      <c r="AR47" s="997">
        <v>-1351.5992037839221</v>
      </c>
      <c r="AS47" s="997">
        <v>-735.78391224594316</v>
      </c>
      <c r="AT47" s="997">
        <v>-524.10076934377139</v>
      </c>
      <c r="AU47" s="997">
        <v>201.65765122974267</v>
      </c>
      <c r="AV47" s="997">
        <v>-1059.2778756998057</v>
      </c>
      <c r="AW47" s="997">
        <v>-707.77941313598285</v>
      </c>
      <c r="AX47" s="997">
        <v>-1023.1880199169666</v>
      </c>
      <c r="AY47" s="997">
        <v>-354.00170011087403</v>
      </c>
      <c r="AZ47" s="991">
        <v>0</v>
      </c>
      <c r="BA47" s="991">
        <v>0</v>
      </c>
      <c r="BB47" s="991">
        <v>0</v>
      </c>
      <c r="BC47" s="991">
        <v>0</v>
      </c>
      <c r="BD47" s="991">
        <v>0</v>
      </c>
      <c r="BE47" s="991">
        <v>0</v>
      </c>
      <c r="BF47" s="991"/>
    </row>
    <row r="48" spans="24:58" ht="15" customHeight="1">
      <c r="X48" s="538"/>
      <c r="Y48" s="992" t="s">
        <v>586</v>
      </c>
      <c r="Z48" s="547"/>
      <c r="AA48" s="997">
        <v>1454.5706207838148</v>
      </c>
      <c r="AB48" s="997">
        <v>1627.0698988221729</v>
      </c>
      <c r="AC48" s="997">
        <v>1303.876807645458</v>
      </c>
      <c r="AD48" s="997">
        <v>1598.7791953068213</v>
      </c>
      <c r="AE48" s="997">
        <v>1440.1674225261459</v>
      </c>
      <c r="AF48" s="997">
        <v>1219.7745772925525</v>
      </c>
      <c r="AG48" s="997">
        <v>1141.8555309868282</v>
      </c>
      <c r="AH48" s="997">
        <v>1482.5502658233906</v>
      </c>
      <c r="AI48" s="997">
        <v>1127.3073645762104</v>
      </c>
      <c r="AJ48" s="997">
        <v>1226.6700828363309</v>
      </c>
      <c r="AK48" s="997">
        <v>901.78755982668065</v>
      </c>
      <c r="AL48" s="997">
        <v>960.94027999395098</v>
      </c>
      <c r="AM48" s="997">
        <v>891.75500665908112</v>
      </c>
      <c r="AN48" s="997">
        <v>726.49586715589294</v>
      </c>
      <c r="AO48" s="997">
        <v>739.38010040340191</v>
      </c>
      <c r="AP48" s="997">
        <v>152.63494919474309</v>
      </c>
      <c r="AQ48" s="997">
        <v>201.33451044822112</v>
      </c>
      <c r="AR48" s="997">
        <v>109.80800585443691</v>
      </c>
      <c r="AS48" s="997">
        <v>176.85018431626466</v>
      </c>
      <c r="AT48" s="997">
        <v>138.76525404093107</v>
      </c>
      <c r="AU48" s="997">
        <v>240.86984031943507</v>
      </c>
      <c r="AV48" s="997">
        <v>121.08328233688987</v>
      </c>
      <c r="AW48" s="997">
        <v>161.23948973386726</v>
      </c>
      <c r="AX48" s="997">
        <v>96.96528554227794</v>
      </c>
      <c r="AY48" s="997">
        <v>165.8249877093821</v>
      </c>
      <c r="AZ48" s="991">
        <v>0</v>
      </c>
      <c r="BA48" s="991">
        <v>0</v>
      </c>
      <c r="BB48" s="991">
        <v>0</v>
      </c>
      <c r="BC48" s="991">
        <v>0</v>
      </c>
      <c r="BD48" s="991">
        <v>0</v>
      </c>
      <c r="BE48" s="991">
        <v>0</v>
      </c>
      <c r="BF48" s="991"/>
    </row>
    <row r="49" spans="24:58" ht="15" customHeight="1" thickBot="1">
      <c r="X49" s="551"/>
      <c r="Y49" s="993" t="s">
        <v>482</v>
      </c>
      <c r="Z49" s="994"/>
      <c r="AA49" s="998">
        <v>856.72406045496018</v>
      </c>
      <c r="AB49" s="998">
        <v>432.96239762073714</v>
      </c>
      <c r="AC49" s="998">
        <v>1883.7482835209614</v>
      </c>
      <c r="AD49" s="998">
        <v>2331.2771292835741</v>
      </c>
      <c r="AE49" s="998">
        <v>3662.2962757247446</v>
      </c>
      <c r="AF49" s="998">
        <v>2790.7413874629437</v>
      </c>
      <c r="AG49" s="998">
        <v>4425.4349163452589</v>
      </c>
      <c r="AH49" s="998">
        <v>2502.4671944295133</v>
      </c>
      <c r="AI49" s="998">
        <v>1381.1398662012082</v>
      </c>
      <c r="AJ49" s="998">
        <v>2556.3389993237624</v>
      </c>
      <c r="AK49" s="998">
        <v>2078.6408411263678</v>
      </c>
      <c r="AL49" s="998">
        <v>2423.8906966190802</v>
      </c>
      <c r="AM49" s="998">
        <v>1885.4343195981355</v>
      </c>
      <c r="AN49" s="998">
        <v>2786.5005009558545</v>
      </c>
      <c r="AO49" s="998">
        <v>1678.3672614186833</v>
      </c>
      <c r="AP49" s="998">
        <v>1629.7396121173322</v>
      </c>
      <c r="AQ49" s="998">
        <v>1306.8297264584965</v>
      </c>
      <c r="AR49" s="998">
        <v>190.66665741534536</v>
      </c>
      <c r="AS49" s="998">
        <v>150.92264380995812</v>
      </c>
      <c r="AT49" s="998">
        <v>1282.3981567387939</v>
      </c>
      <c r="AU49" s="998">
        <v>878.58447764702566</v>
      </c>
      <c r="AV49" s="998">
        <v>3277.8807579106447</v>
      </c>
      <c r="AW49" s="998">
        <v>484.05100501964193</v>
      </c>
      <c r="AX49" s="998">
        <v>374.53294292588305</v>
      </c>
      <c r="AY49" s="998">
        <v>-621.41604421604006</v>
      </c>
      <c r="AZ49" s="990">
        <v>0</v>
      </c>
      <c r="BA49" s="990">
        <v>0</v>
      </c>
      <c r="BB49" s="990">
        <v>0</v>
      </c>
      <c r="BC49" s="990">
        <v>0</v>
      </c>
      <c r="BD49" s="990">
        <v>0</v>
      </c>
      <c r="BE49" s="990">
        <v>0</v>
      </c>
      <c r="BF49" s="990"/>
    </row>
    <row r="50" spans="24:58" ht="15" customHeight="1">
      <c r="X50" s="963" t="s">
        <v>474</v>
      </c>
      <c r="Y50" s="964"/>
      <c r="Z50" s="965"/>
      <c r="AA50" s="966">
        <f>SUM(AA51:AA52)</f>
        <v>13127.188513721094</v>
      </c>
      <c r="AB50" s="966">
        <f t="shared" ref="AB50:AX50" si="13">SUM(AB51:AB52)</f>
        <v>13143.49671084719</v>
      </c>
      <c r="AC50" s="966">
        <f t="shared" si="13"/>
        <v>14190.779559026152</v>
      </c>
      <c r="AD50" s="966">
        <f t="shared" si="13"/>
        <v>13943.460593172314</v>
      </c>
      <c r="AE50" s="966">
        <f t="shared" si="13"/>
        <v>16456.794407468285</v>
      </c>
      <c r="AF50" s="966">
        <f t="shared" si="13"/>
        <v>16708.854252869278</v>
      </c>
      <c r="AG50" s="966">
        <f t="shared" si="13"/>
        <v>17125.188351985704</v>
      </c>
      <c r="AH50" s="966">
        <f t="shared" si="13"/>
        <v>17712.12000955125</v>
      </c>
      <c r="AI50" s="966">
        <f t="shared" si="13"/>
        <v>17695.348980977771</v>
      </c>
      <c r="AJ50" s="966">
        <f t="shared" si="13"/>
        <v>17493.478537616797</v>
      </c>
      <c r="AK50" s="966">
        <f t="shared" si="13"/>
        <v>17642.14424974057</v>
      </c>
      <c r="AL50" s="966">
        <f t="shared" si="13"/>
        <v>16390.015075135903</v>
      </c>
      <c r="AM50" s="966">
        <f t="shared" si="13"/>
        <v>15770.113408900266</v>
      </c>
      <c r="AN50" s="966">
        <f t="shared" si="13"/>
        <v>15707.39652594781</v>
      </c>
      <c r="AO50" s="966">
        <f t="shared" si="13"/>
        <v>15154.22573456982</v>
      </c>
      <c r="AP50" s="966">
        <f t="shared" si="13"/>
        <v>14602.889162814556</v>
      </c>
      <c r="AQ50" s="966">
        <f t="shared" si="13"/>
        <v>13764.213924807122</v>
      </c>
      <c r="AR50" s="966">
        <f t="shared" si="13"/>
        <v>13652.803366703776</v>
      </c>
      <c r="AS50" s="966">
        <f t="shared" si="13"/>
        <v>15263.331987258352</v>
      </c>
      <c r="AT50" s="966">
        <f t="shared" si="13"/>
        <v>12552.800848380144</v>
      </c>
      <c r="AU50" s="966">
        <f t="shared" si="13"/>
        <v>13070.332476836556</v>
      </c>
      <c r="AV50" s="966">
        <f t="shared" si="13"/>
        <v>12467.623723682731</v>
      </c>
      <c r="AW50" s="966">
        <f t="shared" si="13"/>
        <v>13046.071789558144</v>
      </c>
      <c r="AX50" s="966">
        <f t="shared" si="13"/>
        <v>12927.025748894808</v>
      </c>
      <c r="AY50" s="966">
        <f>SUM(AY51:AY52)</f>
        <v>12962.509675260446</v>
      </c>
      <c r="AZ50" s="906"/>
      <c r="BA50" s="906"/>
      <c r="BB50" s="906"/>
      <c r="BC50" s="906"/>
      <c r="BD50" s="906"/>
      <c r="BE50" s="906"/>
      <c r="BF50" s="907" t="s">
        <v>244</v>
      </c>
    </row>
    <row r="51" spans="24:58" ht="15" customHeight="1">
      <c r="X51" s="550"/>
      <c r="Y51" s="552" t="s">
        <v>453</v>
      </c>
      <c r="Z51" s="553"/>
      <c r="AA51" s="313">
        <v>12424.358243728177</v>
      </c>
      <c r="AB51" s="313">
        <v>12457.050510604888</v>
      </c>
      <c r="AC51" s="313">
        <v>13491.881913312984</v>
      </c>
      <c r="AD51" s="313">
        <v>13262.715116842475</v>
      </c>
      <c r="AE51" s="313">
        <v>15754.880913536417</v>
      </c>
      <c r="AF51" s="313">
        <v>16041.025518136634</v>
      </c>
      <c r="AG51" s="313">
        <v>16484.720502588578</v>
      </c>
      <c r="AH51" s="313">
        <v>17056.889437872578</v>
      </c>
      <c r="AI51" s="313">
        <v>17086.230257302534</v>
      </c>
      <c r="AJ51" s="313">
        <v>16840.903510565735</v>
      </c>
      <c r="AK51" s="313">
        <v>16986.229817081476</v>
      </c>
      <c r="AL51" s="313">
        <v>15759.485264112602</v>
      </c>
      <c r="AM51" s="313">
        <v>15193.066976590781</v>
      </c>
      <c r="AN51" s="313">
        <v>15190.869708625942</v>
      </c>
      <c r="AO51" s="313">
        <v>14647.526466154071</v>
      </c>
      <c r="AP51" s="313">
        <v>14096.074780624735</v>
      </c>
      <c r="AQ51" s="313">
        <v>13241.85405331849</v>
      </c>
      <c r="AR51" s="313">
        <v>13091.605004275749</v>
      </c>
      <c r="AS51" s="313">
        <v>14732.920311835125</v>
      </c>
      <c r="AT51" s="313">
        <v>12039.112959965241</v>
      </c>
      <c r="AU51" s="313">
        <v>12543.41838591992</v>
      </c>
      <c r="AV51" s="313">
        <v>11943.498369081019</v>
      </c>
      <c r="AW51" s="313">
        <v>12517.9685793893</v>
      </c>
      <c r="AX51" s="313">
        <v>12322.335416498878</v>
      </c>
      <c r="AY51" s="313">
        <v>12345.821854177106</v>
      </c>
      <c r="AZ51" s="282"/>
      <c r="BA51" s="282"/>
      <c r="BB51" s="282"/>
      <c r="BC51" s="282"/>
      <c r="BD51" s="282"/>
      <c r="BE51" s="282"/>
      <c r="BF51" s="314"/>
    </row>
    <row r="52" spans="24:58" ht="15" customHeight="1" thickBot="1">
      <c r="X52" s="554"/>
      <c r="Y52" s="555" t="s">
        <v>554</v>
      </c>
      <c r="Z52" s="556"/>
      <c r="AA52" s="315">
        <v>702.83026999291678</v>
      </c>
      <c r="AB52" s="315">
        <v>686.44620024230187</v>
      </c>
      <c r="AC52" s="315">
        <v>698.89764571316766</v>
      </c>
      <c r="AD52" s="315">
        <v>680.74547632983922</v>
      </c>
      <c r="AE52" s="315">
        <v>701.91349393186852</v>
      </c>
      <c r="AF52" s="315">
        <v>667.82873473264453</v>
      </c>
      <c r="AG52" s="315">
        <v>640.46784939712438</v>
      </c>
      <c r="AH52" s="315">
        <v>655.23057167867137</v>
      </c>
      <c r="AI52" s="315">
        <v>609.1187236752379</v>
      </c>
      <c r="AJ52" s="315">
        <v>652.57502705106276</v>
      </c>
      <c r="AK52" s="315">
        <v>655.91443265909516</v>
      </c>
      <c r="AL52" s="315">
        <v>630.52981102330273</v>
      </c>
      <c r="AM52" s="315">
        <v>577.04643230948568</v>
      </c>
      <c r="AN52" s="315">
        <v>516.5268173218675</v>
      </c>
      <c r="AO52" s="315">
        <v>506.69926841574829</v>
      </c>
      <c r="AP52" s="315">
        <v>506.81438218982044</v>
      </c>
      <c r="AQ52" s="315">
        <v>522.35987148863205</v>
      </c>
      <c r="AR52" s="315">
        <v>561.19836242802796</v>
      </c>
      <c r="AS52" s="315">
        <v>530.41167542322773</v>
      </c>
      <c r="AT52" s="315">
        <v>513.68788841490209</v>
      </c>
      <c r="AU52" s="315">
        <v>526.91409091663695</v>
      </c>
      <c r="AV52" s="315">
        <v>524.12535460171284</v>
      </c>
      <c r="AW52" s="315">
        <v>528.10321016884393</v>
      </c>
      <c r="AX52" s="315">
        <v>604.69033239592966</v>
      </c>
      <c r="AY52" s="315">
        <v>616.68782108333949</v>
      </c>
      <c r="AZ52" s="316"/>
      <c r="BA52" s="316"/>
      <c r="BB52" s="316"/>
      <c r="BC52" s="316"/>
      <c r="BD52" s="316"/>
      <c r="BE52" s="316"/>
      <c r="BF52" s="317"/>
    </row>
    <row r="53" spans="24:58" ht="15" customHeight="1" thickTop="1" thickBot="1">
      <c r="X53" s="999" t="s">
        <v>484</v>
      </c>
      <c r="Y53" s="557"/>
      <c r="Z53" s="558"/>
      <c r="AA53" s="295">
        <f>SUM(AA5,AA26,AA27,AA39,AA42,AA50)</f>
        <v>1096386.6376003411</v>
      </c>
      <c r="AB53" s="295">
        <f t="shared" ref="AB53:BE53" si="14">SUM(AB5,AB26,AB27,AB39,AB42,AB50)</f>
        <v>1096706.8397929436</v>
      </c>
      <c r="AC53" s="295">
        <f t="shared" si="14"/>
        <v>1104244.8006521279</v>
      </c>
      <c r="AD53" s="295">
        <f t="shared" si="14"/>
        <v>1093495.2875344886</v>
      </c>
      <c r="AE53" s="295">
        <f t="shared" si="14"/>
        <v>1155512.0020309067</v>
      </c>
      <c r="AF53" s="295">
        <f t="shared" si="14"/>
        <v>1167515.9895419313</v>
      </c>
      <c r="AG53" s="295">
        <f t="shared" si="14"/>
        <v>1175668.3314305129</v>
      </c>
      <c r="AH53" s="295">
        <f t="shared" si="14"/>
        <v>1170169.1442731873</v>
      </c>
      <c r="AI53" s="295">
        <f t="shared" si="14"/>
        <v>1134307.7503625439</v>
      </c>
      <c r="AJ53" s="295">
        <f t="shared" si="14"/>
        <v>1168634.4170743965</v>
      </c>
      <c r="AK53" s="295">
        <f t="shared" si="14"/>
        <v>1187204.9807091276</v>
      </c>
      <c r="AL53" s="295">
        <f t="shared" si="14"/>
        <v>1170165.2764891712</v>
      </c>
      <c r="AM53" s="295">
        <f t="shared" si="14"/>
        <v>1205614.7568068693</v>
      </c>
      <c r="AN53" s="295">
        <f t="shared" si="14"/>
        <v>1201253.697955336</v>
      </c>
      <c r="AO53" s="295">
        <f t="shared" si="14"/>
        <v>1202785.4507293152</v>
      </c>
      <c r="AP53" s="295">
        <f t="shared" si="14"/>
        <v>1215735.0876837934</v>
      </c>
      <c r="AQ53" s="295">
        <f t="shared" si="14"/>
        <v>1200481.630942136</v>
      </c>
      <c r="AR53" s="295">
        <f t="shared" si="14"/>
        <v>1237092.5404146982</v>
      </c>
      <c r="AS53" s="295">
        <f t="shared" si="14"/>
        <v>1163706.9243868808</v>
      </c>
      <c r="AT53" s="295">
        <f t="shared" si="14"/>
        <v>1095712.2937797986</v>
      </c>
      <c r="AU53" s="295">
        <f t="shared" si="14"/>
        <v>1143603.1827306608</v>
      </c>
      <c r="AV53" s="295">
        <f t="shared" si="14"/>
        <v>1192282.3280320421</v>
      </c>
      <c r="AW53" s="295">
        <f t="shared" si="14"/>
        <v>1223354.8954976774</v>
      </c>
      <c r="AX53" s="295">
        <f t="shared" si="14"/>
        <v>1246223.2455213268</v>
      </c>
      <c r="AY53" s="295">
        <f>SUM(AY5,AY26,AY27,AY39,AY42,AY50)</f>
        <v>1203768.3382800512</v>
      </c>
      <c r="AZ53" s="295">
        <f t="shared" si="14"/>
        <v>0</v>
      </c>
      <c r="BA53" s="295">
        <f t="shared" si="14"/>
        <v>0</v>
      </c>
      <c r="BB53" s="295">
        <f t="shared" si="14"/>
        <v>0</v>
      </c>
      <c r="BC53" s="295">
        <f t="shared" si="14"/>
        <v>0</v>
      </c>
      <c r="BD53" s="295">
        <f t="shared" si="14"/>
        <v>0</v>
      </c>
      <c r="BE53" s="295">
        <f t="shared" si="14"/>
        <v>0</v>
      </c>
      <c r="BF53" s="296"/>
    </row>
    <row r="54" spans="24:58" ht="15" customHeight="1" thickBot="1">
      <c r="X54" s="999" t="s">
        <v>485</v>
      </c>
      <c r="Y54" s="557"/>
      <c r="Z54" s="558"/>
      <c r="AA54" s="295">
        <f>SUM(AA5,AA26,AA27,AA39,AA50)</f>
        <v>1155993.6199186794</v>
      </c>
      <c r="AB54" s="295">
        <f t="shared" ref="AB54:BE54" si="15">SUM(AB5,AB26,AB27,AB39,AB50)</f>
        <v>1164474.3457873142</v>
      </c>
      <c r="AC54" s="295">
        <f t="shared" si="15"/>
        <v>1174619.0060873437</v>
      </c>
      <c r="AD54" s="295">
        <f t="shared" si="15"/>
        <v>1167714.7181286938</v>
      </c>
      <c r="AE54" s="295">
        <f t="shared" si="15"/>
        <v>1228936.691288366</v>
      </c>
      <c r="AF54" s="295">
        <f t="shared" si="15"/>
        <v>1242494.0219719764</v>
      </c>
      <c r="AG54" s="295">
        <f t="shared" si="15"/>
        <v>1255264.1975761764</v>
      </c>
      <c r="AH54" s="295">
        <f t="shared" si="15"/>
        <v>1253057.3066774141</v>
      </c>
      <c r="AI54" s="295">
        <f t="shared" si="15"/>
        <v>1218257.7616433445</v>
      </c>
      <c r="AJ54" s="295">
        <f t="shared" si="15"/>
        <v>1253082.1471642538</v>
      </c>
      <c r="AK54" s="295">
        <f t="shared" si="15"/>
        <v>1274297.9880752184</v>
      </c>
      <c r="AL54" s="295">
        <f t="shared" si="15"/>
        <v>1257384.5600184447</v>
      </c>
      <c r="AM54" s="295">
        <f t="shared" si="15"/>
        <v>1294399.1984102507</v>
      </c>
      <c r="AN54" s="295">
        <f t="shared" si="15"/>
        <v>1299490.6085126081</v>
      </c>
      <c r="AO54" s="295">
        <f t="shared" si="15"/>
        <v>1298433.8884795923</v>
      </c>
      <c r="AP54" s="295">
        <f t="shared" si="15"/>
        <v>1305938.8235027143</v>
      </c>
      <c r="AQ54" s="295">
        <f t="shared" si="15"/>
        <v>1285177.8372811645</v>
      </c>
      <c r="AR54" s="295">
        <f t="shared" si="15"/>
        <v>1319799.1935798759</v>
      </c>
      <c r="AS54" s="295">
        <f t="shared" si="15"/>
        <v>1235455.8102211806</v>
      </c>
      <c r="AT54" s="295">
        <f t="shared" si="15"/>
        <v>1162606.1917643156</v>
      </c>
      <c r="AU54" s="295">
        <f t="shared" si="15"/>
        <v>1212970.2251414126</v>
      </c>
      <c r="AV54" s="295">
        <f t="shared" si="15"/>
        <v>1261862.9379535262</v>
      </c>
      <c r="AW54" s="295">
        <f t="shared" si="15"/>
        <v>1296186.3583642473</v>
      </c>
      <c r="AX54" s="295">
        <f t="shared" si="15"/>
        <v>1311509.1492174936</v>
      </c>
      <c r="AY54" s="295">
        <f>SUM(AY5,AY26,AY27,AY39,AY50)</f>
        <v>1265490.6093163129</v>
      </c>
      <c r="AZ54" s="295">
        <f t="shared" si="15"/>
        <v>0</v>
      </c>
      <c r="BA54" s="295">
        <f t="shared" si="15"/>
        <v>0</v>
      </c>
      <c r="BB54" s="295">
        <f t="shared" si="15"/>
        <v>0</v>
      </c>
      <c r="BC54" s="295">
        <f t="shared" si="15"/>
        <v>0</v>
      </c>
      <c r="BD54" s="295">
        <f t="shared" si="15"/>
        <v>0</v>
      </c>
      <c r="BE54" s="295">
        <f t="shared" si="15"/>
        <v>0</v>
      </c>
      <c r="BF54" s="296"/>
    </row>
    <row r="55" spans="24:58"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277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</row>
    <row r="56" spans="24:58" ht="15">
      <c r="X56" s="299" t="s">
        <v>501</v>
      </c>
      <c r="Y56" s="299"/>
      <c r="Z56" s="299"/>
      <c r="AA56" s="1013"/>
      <c r="AB56" s="1013"/>
      <c r="AC56" s="1013"/>
      <c r="AD56" s="1013"/>
      <c r="AE56" s="1013"/>
      <c r="AF56" s="1013"/>
      <c r="AG56" s="1013"/>
      <c r="AH56" s="1013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277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</row>
    <row r="57" spans="24:58" ht="15">
      <c r="X57" s="299" t="s">
        <v>502</v>
      </c>
      <c r="Y57" s="299"/>
      <c r="Z57" s="299"/>
      <c r="AA57" s="1014"/>
      <c r="AB57" s="299"/>
      <c r="AC57" s="299"/>
      <c r="AD57" s="299"/>
      <c r="AE57" s="299"/>
      <c r="AF57" s="299"/>
      <c r="AG57" s="299"/>
      <c r="AH57" s="299"/>
    </row>
    <row r="58" spans="24:58" ht="15">
      <c r="X58" s="1015" t="s">
        <v>503</v>
      </c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</row>
    <row r="59" spans="24:58" ht="15">
      <c r="X59" s="299" t="s">
        <v>504</v>
      </c>
      <c r="Y59" s="299"/>
      <c r="Z59" s="299"/>
      <c r="AA59" s="1015"/>
      <c r="AB59" s="299"/>
      <c r="AC59" s="299"/>
      <c r="AD59" s="299"/>
      <c r="AE59" s="299"/>
      <c r="AF59" s="299"/>
      <c r="AG59" s="299"/>
      <c r="AH59" s="299"/>
    </row>
    <row r="60" spans="24:58" ht="15">
      <c r="X60" s="1016" t="s">
        <v>505</v>
      </c>
      <c r="Y60" s="1016"/>
      <c r="Z60" s="1016"/>
      <c r="AA60" s="1017"/>
      <c r="AB60" s="1016"/>
      <c r="AC60" s="1016"/>
      <c r="AD60" s="1016"/>
      <c r="AE60" s="1016"/>
      <c r="AF60" s="1016"/>
      <c r="AG60" s="299"/>
      <c r="AH60" s="299"/>
    </row>
    <row r="61" spans="24:58">
      <c r="AA61" s="162"/>
    </row>
    <row r="62" spans="24:58"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</row>
    <row r="63" spans="24:58" ht="18.75">
      <c r="Z63" s="1" t="s">
        <v>245</v>
      </c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</row>
    <row r="64" spans="24:58">
      <c r="Z64" s="496" t="s">
        <v>75</v>
      </c>
      <c r="AA64" s="13">
        <v>1990</v>
      </c>
      <c r="AB64" s="13">
        <f t="shared" ref="AB64:BE64" si="16">AA64+1</f>
        <v>1991</v>
      </c>
      <c r="AC64" s="13">
        <f t="shared" si="16"/>
        <v>1992</v>
      </c>
      <c r="AD64" s="13">
        <f t="shared" si="16"/>
        <v>1993</v>
      </c>
      <c r="AE64" s="13">
        <f t="shared" si="16"/>
        <v>1994</v>
      </c>
      <c r="AF64" s="13">
        <f t="shared" si="16"/>
        <v>1995</v>
      </c>
      <c r="AG64" s="13">
        <f t="shared" si="16"/>
        <v>1996</v>
      </c>
      <c r="AH64" s="13">
        <f t="shared" si="16"/>
        <v>1997</v>
      </c>
      <c r="AI64" s="13">
        <f t="shared" si="16"/>
        <v>1998</v>
      </c>
      <c r="AJ64" s="13">
        <f t="shared" si="16"/>
        <v>1999</v>
      </c>
      <c r="AK64" s="13">
        <f t="shared" si="16"/>
        <v>2000</v>
      </c>
      <c r="AL64" s="13">
        <f t="shared" si="16"/>
        <v>2001</v>
      </c>
      <c r="AM64" s="13">
        <f t="shared" si="16"/>
        <v>2002</v>
      </c>
      <c r="AN64" s="13">
        <f t="shared" si="16"/>
        <v>2003</v>
      </c>
      <c r="AO64" s="13">
        <f t="shared" si="16"/>
        <v>2004</v>
      </c>
      <c r="AP64" s="13">
        <f t="shared" si="16"/>
        <v>2005</v>
      </c>
      <c r="AQ64" s="13">
        <f t="shared" si="16"/>
        <v>2006</v>
      </c>
      <c r="AR64" s="13">
        <f t="shared" si="16"/>
        <v>2007</v>
      </c>
      <c r="AS64" s="13">
        <f t="shared" si="16"/>
        <v>2008</v>
      </c>
      <c r="AT64" s="13">
        <f t="shared" si="16"/>
        <v>2009</v>
      </c>
      <c r="AU64" s="13">
        <f t="shared" si="16"/>
        <v>2010</v>
      </c>
      <c r="AV64" s="13">
        <f t="shared" si="16"/>
        <v>2011</v>
      </c>
      <c r="AW64" s="13">
        <f t="shared" si="16"/>
        <v>2012</v>
      </c>
      <c r="AX64" s="13">
        <f t="shared" si="16"/>
        <v>2013</v>
      </c>
      <c r="AY64" s="13">
        <f t="shared" si="16"/>
        <v>2014</v>
      </c>
      <c r="AZ64" s="13">
        <f t="shared" si="16"/>
        <v>2015</v>
      </c>
      <c r="BA64" s="13">
        <f t="shared" si="16"/>
        <v>2016</v>
      </c>
      <c r="BB64" s="13">
        <f t="shared" si="16"/>
        <v>2017</v>
      </c>
      <c r="BC64" s="13">
        <f t="shared" si="16"/>
        <v>2018</v>
      </c>
      <c r="BD64" s="13">
        <f t="shared" si="16"/>
        <v>2019</v>
      </c>
      <c r="BE64" s="13">
        <f t="shared" si="16"/>
        <v>2020</v>
      </c>
      <c r="BF64" s="13" t="s">
        <v>136</v>
      </c>
    </row>
    <row r="65" spans="1:58" s="32" customFormat="1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559" t="s">
        <v>96</v>
      </c>
      <c r="AA65" s="318">
        <f t="shared" ref="AA65:AX65" si="17">AA6/10^3</f>
        <v>352.78284737819473</v>
      </c>
      <c r="AB65" s="318">
        <f t="shared" si="17"/>
        <v>355.88103931503321</v>
      </c>
      <c r="AC65" s="318">
        <f t="shared" si="17"/>
        <v>362.71502880266581</v>
      </c>
      <c r="AD65" s="318">
        <f t="shared" si="17"/>
        <v>346.42262420458633</v>
      </c>
      <c r="AE65" s="318">
        <f t="shared" si="17"/>
        <v>387.36679181524175</v>
      </c>
      <c r="AF65" s="318">
        <f t="shared" si="17"/>
        <v>377.02858884248366</v>
      </c>
      <c r="AG65" s="318">
        <f t="shared" si="17"/>
        <v>379.15301952367946</v>
      </c>
      <c r="AH65" s="318">
        <f t="shared" si="17"/>
        <v>377.00539043348044</v>
      </c>
      <c r="AI65" s="318">
        <f t="shared" si="17"/>
        <v>364.99707662567727</v>
      </c>
      <c r="AJ65" s="318">
        <f t="shared" si="17"/>
        <v>384.03234065680664</v>
      </c>
      <c r="AK65" s="318">
        <f t="shared" si="17"/>
        <v>393.06044880766888</v>
      </c>
      <c r="AL65" s="318">
        <f t="shared" si="17"/>
        <v>383.00441648615276</v>
      </c>
      <c r="AM65" s="318">
        <f t="shared" si="17"/>
        <v>414.18408066329425</v>
      </c>
      <c r="AN65" s="318">
        <f t="shared" si="17"/>
        <v>430.92389484455526</v>
      </c>
      <c r="AO65" s="318">
        <f t="shared" si="17"/>
        <v>427.94020752039745</v>
      </c>
      <c r="AP65" s="318">
        <f t="shared" si="17"/>
        <v>447.94295036046037</v>
      </c>
      <c r="AQ65" s="318">
        <f t="shared" si="17"/>
        <v>436.4828745594566</v>
      </c>
      <c r="AR65" s="318">
        <f t="shared" si="17"/>
        <v>498.75287244492813</v>
      </c>
      <c r="AS65" s="318">
        <f t="shared" si="17"/>
        <v>473.83972889923388</v>
      </c>
      <c r="AT65" s="318">
        <f t="shared" si="17"/>
        <v>436.77061686726177</v>
      </c>
      <c r="AU65" s="318">
        <f t="shared" si="17"/>
        <v>461.18030159000784</v>
      </c>
      <c r="AV65" s="318">
        <f t="shared" si="17"/>
        <v>518.61261359073853</v>
      </c>
      <c r="AW65" s="318">
        <f t="shared" si="17"/>
        <v>561.88611335089922</v>
      </c>
      <c r="AX65" s="318">
        <f t="shared" si="17"/>
        <v>564.18927974764381</v>
      </c>
      <c r="AY65" s="318">
        <f>AY6/10^3</f>
        <v>531.7112849588359</v>
      </c>
      <c r="AZ65" s="319"/>
      <c r="BA65" s="319"/>
      <c r="BB65" s="319"/>
      <c r="BC65" s="319"/>
      <c r="BD65" s="319"/>
      <c r="BE65" s="319"/>
      <c r="BF65" s="319"/>
    </row>
    <row r="66" spans="1:58" s="32" customFormat="1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559" t="s">
        <v>105</v>
      </c>
      <c r="AA66" s="318">
        <f t="shared" ref="AA66:AX66" si="18">AA10/10^3</f>
        <v>380.11122615466422</v>
      </c>
      <c r="AB66" s="318">
        <f t="shared" si="18"/>
        <v>375.10077203966375</v>
      </c>
      <c r="AC66" s="318">
        <f t="shared" si="18"/>
        <v>368.48280201943885</v>
      </c>
      <c r="AD66" s="318">
        <f t="shared" si="18"/>
        <v>367.00781773457982</v>
      </c>
      <c r="AE66" s="318">
        <f t="shared" si="18"/>
        <v>376.87429357749295</v>
      </c>
      <c r="AF66" s="318">
        <f t="shared" si="18"/>
        <v>382.86232518580113</v>
      </c>
      <c r="AG66" s="318">
        <f t="shared" si="18"/>
        <v>386.94397019794837</v>
      </c>
      <c r="AH66" s="318">
        <f t="shared" si="18"/>
        <v>387.1894446587682</v>
      </c>
      <c r="AI66" s="318">
        <f t="shared" si="18"/>
        <v>363.88036830292646</v>
      </c>
      <c r="AJ66" s="318">
        <f t="shared" si="18"/>
        <v>370.49838540057533</v>
      </c>
      <c r="AK66" s="318">
        <f t="shared" si="18"/>
        <v>379.66039291831879</v>
      </c>
      <c r="AL66" s="318">
        <f t="shared" si="18"/>
        <v>373.96871490424837</v>
      </c>
      <c r="AM66" s="318">
        <f t="shared" si="18"/>
        <v>385.13884479729836</v>
      </c>
      <c r="AN66" s="318">
        <f t="shared" si="18"/>
        <v>384.26131271938362</v>
      </c>
      <c r="AO66" s="318">
        <f t="shared" si="18"/>
        <v>386.2314553476275</v>
      </c>
      <c r="AP66" s="318">
        <f t="shared" si="18"/>
        <v>374.57725135020183</v>
      </c>
      <c r="AQ66" s="318">
        <f t="shared" si="18"/>
        <v>378.73315183236241</v>
      </c>
      <c r="AR66" s="318">
        <f t="shared" si="18"/>
        <v>364.79914873967255</v>
      </c>
      <c r="AS66" s="318">
        <f t="shared" si="18"/>
        <v>331.6422908529284</v>
      </c>
      <c r="AT66" s="318">
        <f t="shared" si="18"/>
        <v>302.92716501600142</v>
      </c>
      <c r="AU66" s="318">
        <f t="shared" si="18"/>
        <v>338.40624221609562</v>
      </c>
      <c r="AV66" s="318">
        <f t="shared" si="18"/>
        <v>334.84784385279175</v>
      </c>
      <c r="AW66" s="318">
        <f t="shared" si="18"/>
        <v>333.74844435786764</v>
      </c>
      <c r="AX66" s="318">
        <f t="shared" si="18"/>
        <v>341.76182506845498</v>
      </c>
      <c r="AY66" s="318">
        <f>AY10/10^3</f>
        <v>328.15148028135559</v>
      </c>
      <c r="AZ66" s="319"/>
      <c r="BA66" s="319"/>
      <c r="BB66" s="319"/>
      <c r="BC66" s="319"/>
      <c r="BD66" s="319"/>
      <c r="BE66" s="319"/>
      <c r="BF66" s="319"/>
    </row>
    <row r="67" spans="1:58" s="32" customFormat="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559" t="s">
        <v>97</v>
      </c>
      <c r="AA67" s="318">
        <f t="shared" ref="AA67:AX67" si="19">AA17/10^3</f>
        <v>200.21498467513476</v>
      </c>
      <c r="AB67" s="318">
        <f t="shared" si="19"/>
        <v>212.67256721712735</v>
      </c>
      <c r="AC67" s="318">
        <f t="shared" si="19"/>
        <v>218.92863823771384</v>
      </c>
      <c r="AD67" s="318">
        <f t="shared" si="19"/>
        <v>222.56828838546363</v>
      </c>
      <c r="AE67" s="318">
        <f t="shared" si="19"/>
        <v>231.61800277327333</v>
      </c>
      <c r="AF67" s="318">
        <f t="shared" si="19"/>
        <v>240.45311017717873</v>
      </c>
      <c r="AG67" s="318">
        <f t="shared" si="19"/>
        <v>246.9235036177366</v>
      </c>
      <c r="AH67" s="318">
        <f t="shared" si="19"/>
        <v>248.30133708972289</v>
      </c>
      <c r="AI67" s="318">
        <f t="shared" si="19"/>
        <v>246.42751750877818</v>
      </c>
      <c r="AJ67" s="318">
        <f t="shared" si="19"/>
        <v>250.25429077503625</v>
      </c>
      <c r="AK67" s="318">
        <f t="shared" si="19"/>
        <v>249.01371048970319</v>
      </c>
      <c r="AL67" s="318">
        <f t="shared" si="19"/>
        <v>253.0364400063074</v>
      </c>
      <c r="AM67" s="318">
        <f t="shared" si="19"/>
        <v>248.6978172828471</v>
      </c>
      <c r="AN67" s="318">
        <f t="shared" si="19"/>
        <v>244.4401647413487</v>
      </c>
      <c r="AO67" s="318">
        <f t="shared" si="19"/>
        <v>238.58831997411701</v>
      </c>
      <c r="AP67" s="318">
        <f t="shared" si="19"/>
        <v>232.7269738868348</v>
      </c>
      <c r="AQ67" s="318">
        <f t="shared" si="19"/>
        <v>229.66335917756149</v>
      </c>
      <c r="AR67" s="318">
        <f t="shared" si="19"/>
        <v>226.72218843404619</v>
      </c>
      <c r="AS67" s="318">
        <f t="shared" si="19"/>
        <v>218.1931658094299</v>
      </c>
      <c r="AT67" s="318">
        <f t="shared" si="19"/>
        <v>214.76395153508659</v>
      </c>
      <c r="AU67" s="318">
        <f t="shared" si="19"/>
        <v>215.46744982481468</v>
      </c>
      <c r="AV67" s="318">
        <f t="shared" si="19"/>
        <v>212.65136989162681</v>
      </c>
      <c r="AW67" s="318">
        <f t="shared" si="19"/>
        <v>217.43647819968413</v>
      </c>
      <c r="AX67" s="318">
        <f t="shared" si="19"/>
        <v>215.80344792004917</v>
      </c>
      <c r="AY67" s="318">
        <f>AY17/10^3</f>
        <v>208.28669193267629</v>
      </c>
      <c r="AZ67" s="319"/>
      <c r="BA67" s="319"/>
      <c r="BB67" s="319"/>
      <c r="BC67" s="319"/>
      <c r="BD67" s="319"/>
      <c r="BE67" s="319"/>
      <c r="BF67" s="319"/>
    </row>
    <row r="68" spans="1:58" s="32" customFormat="1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559" t="s">
        <v>106</v>
      </c>
      <c r="AA68" s="318">
        <f t="shared" ref="AA68:AX68" si="20">(AA22)/10^3</f>
        <v>144.97285940942874</v>
      </c>
      <c r="AB68" s="318">
        <f t="shared" si="20"/>
        <v>141.82336533399507</v>
      </c>
      <c r="AC68" s="318">
        <f t="shared" si="20"/>
        <v>144.57003549230893</v>
      </c>
      <c r="AD68" s="318">
        <f t="shared" si="20"/>
        <v>153.314345517226</v>
      </c>
      <c r="AE68" s="318">
        <f t="shared" si="20"/>
        <v>150.86335507772938</v>
      </c>
      <c r="AF68" s="318">
        <f t="shared" si="20"/>
        <v>159.108425924595</v>
      </c>
      <c r="AG68" s="318">
        <f t="shared" si="20"/>
        <v>158.30067012833456</v>
      </c>
      <c r="AH68" s="318">
        <f t="shared" si="20"/>
        <v>158.68631530122229</v>
      </c>
      <c r="AI68" s="318">
        <f t="shared" si="20"/>
        <v>167.09039249225933</v>
      </c>
      <c r="AJ68" s="318">
        <f t="shared" si="20"/>
        <v>172.45247791093215</v>
      </c>
      <c r="AK68" s="318">
        <f t="shared" si="20"/>
        <v>176.049409092052</v>
      </c>
      <c r="AL68" s="318">
        <f t="shared" si="20"/>
        <v>173.55729520564992</v>
      </c>
      <c r="AM68" s="318">
        <f t="shared" si="20"/>
        <v>175.9101582508525</v>
      </c>
      <c r="AN68" s="318">
        <f t="shared" si="20"/>
        <v>170.22079044758848</v>
      </c>
      <c r="AO68" s="318">
        <f t="shared" si="20"/>
        <v>176.77116020155805</v>
      </c>
      <c r="AP68" s="318">
        <f t="shared" si="20"/>
        <v>181.21550275072804</v>
      </c>
      <c r="AQ68" s="318">
        <f t="shared" si="20"/>
        <v>171.51470073602448</v>
      </c>
      <c r="AR68" s="318">
        <f t="shared" si="20"/>
        <v>161.45945746164929</v>
      </c>
      <c r="AS68" s="318">
        <f t="shared" si="20"/>
        <v>146.34199854552736</v>
      </c>
      <c r="AT68" s="318">
        <f t="shared" si="20"/>
        <v>151.1868437835316</v>
      </c>
      <c r="AU68" s="318">
        <f t="shared" si="20"/>
        <v>139.28469386439721</v>
      </c>
      <c r="AV68" s="318">
        <f t="shared" si="20"/>
        <v>137.84693559229126</v>
      </c>
      <c r="AW68" s="318">
        <f t="shared" si="20"/>
        <v>124.32717782436519</v>
      </c>
      <c r="AX68" s="318">
        <f t="shared" si="20"/>
        <v>129.42495886542272</v>
      </c>
      <c r="AY68" s="318">
        <f>(AY22)/10^3</f>
        <v>137.25809940649094</v>
      </c>
      <c r="AZ68" s="319"/>
      <c r="BA68" s="319"/>
      <c r="BB68" s="319"/>
      <c r="BC68" s="319"/>
      <c r="BD68" s="319"/>
      <c r="BE68" s="319"/>
      <c r="BF68" s="319"/>
    </row>
    <row r="69" spans="1:58" s="32" customFormat="1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559" t="s">
        <v>98</v>
      </c>
      <c r="AA69" s="920">
        <f t="shared" ref="AA69:AX69" si="21">AA26/10^3</f>
        <v>0.19157244559434961</v>
      </c>
      <c r="AB69" s="920">
        <f t="shared" si="21"/>
        <v>0.21487157495264905</v>
      </c>
      <c r="AC69" s="920">
        <f t="shared" si="21"/>
        <v>0.20830790119923931</v>
      </c>
      <c r="AD69" s="920">
        <f t="shared" si="21"/>
        <v>0.21166071947326234</v>
      </c>
      <c r="AE69" s="920">
        <f t="shared" si="21"/>
        <v>0.23105484783134334</v>
      </c>
      <c r="AF69" s="920">
        <f t="shared" si="21"/>
        <v>0.52145543285949458</v>
      </c>
      <c r="AG69" s="920">
        <f t="shared" si="21"/>
        <v>0.57067821126416884</v>
      </c>
      <c r="AH69" s="920">
        <f t="shared" si="21"/>
        <v>0.58036016246652244</v>
      </c>
      <c r="AI69" s="920">
        <f t="shared" si="21"/>
        <v>0.49861599045774735</v>
      </c>
      <c r="AJ69" s="920">
        <f t="shared" si="21"/>
        <v>0.53932088090691788</v>
      </c>
      <c r="AK69" s="920">
        <f t="shared" si="21"/>
        <v>0.51156326868907953</v>
      </c>
      <c r="AL69" s="920">
        <f t="shared" si="21"/>
        <v>0.54816721026205817</v>
      </c>
      <c r="AM69" s="920">
        <f t="shared" si="21"/>
        <v>0.52456658288945723</v>
      </c>
      <c r="AN69" s="920">
        <f t="shared" si="21"/>
        <v>0.50575755402436839</v>
      </c>
      <c r="AO69" s="920">
        <f t="shared" si="21"/>
        <v>0.47766388537423032</v>
      </c>
      <c r="AP69" s="920">
        <f t="shared" si="21"/>
        <v>0.50777034493277617</v>
      </c>
      <c r="AQ69" s="920">
        <f t="shared" si="21"/>
        <v>0.55311404526817121</v>
      </c>
      <c r="AR69" s="920">
        <f t="shared" si="21"/>
        <v>0.6156444732933628</v>
      </c>
      <c r="AS69" s="920">
        <f t="shared" si="21"/>
        <v>0.56517308999974103</v>
      </c>
      <c r="AT69" s="920">
        <f t="shared" si="21"/>
        <v>0.50084734009561871</v>
      </c>
      <c r="AU69" s="920">
        <f t="shared" si="21"/>
        <v>0.47454893409888882</v>
      </c>
      <c r="AV69" s="920">
        <f t="shared" si="21"/>
        <v>0.47747635752432865</v>
      </c>
      <c r="AW69" s="920">
        <f t="shared" si="21"/>
        <v>0.49026774163670878</v>
      </c>
      <c r="AX69" s="920">
        <f t="shared" si="21"/>
        <v>0.43812750309918591</v>
      </c>
      <c r="AY69" s="920">
        <f>AY26/10^3</f>
        <v>0.42629200414542368</v>
      </c>
      <c r="AZ69" s="319"/>
      <c r="BA69" s="319"/>
      <c r="BB69" s="319"/>
      <c r="BC69" s="319"/>
      <c r="BD69" s="319"/>
      <c r="BE69" s="319"/>
      <c r="BF69" s="319"/>
    </row>
    <row r="70" spans="1:58" s="32" customFormat="1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559" t="s">
        <v>99</v>
      </c>
      <c r="AA70" s="318">
        <f t="shared" ref="AA70:AX70" si="22">AA27/10^3</f>
        <v>63.984058309569839</v>
      </c>
      <c r="AB70" s="318">
        <f t="shared" si="22"/>
        <v>65.090357907523455</v>
      </c>
      <c r="AC70" s="318">
        <f t="shared" si="22"/>
        <v>65.03040710150519</v>
      </c>
      <c r="AD70" s="318">
        <f t="shared" si="22"/>
        <v>63.722999755459121</v>
      </c>
      <c r="AE70" s="318">
        <f t="shared" si="22"/>
        <v>65.183855974376669</v>
      </c>
      <c r="AF70" s="318">
        <f t="shared" si="22"/>
        <v>65.452136770522287</v>
      </c>
      <c r="AG70" s="318">
        <f t="shared" si="22"/>
        <v>65.897549039779705</v>
      </c>
      <c r="AH70" s="318">
        <f t="shared" si="22"/>
        <v>63.210835305211788</v>
      </c>
      <c r="AI70" s="318">
        <f t="shared" si="22"/>
        <v>57.29150980740129</v>
      </c>
      <c r="AJ70" s="318">
        <f t="shared" si="22"/>
        <v>57.441558378884395</v>
      </c>
      <c r="AK70" s="318">
        <f t="shared" si="22"/>
        <v>57.917788543369873</v>
      </c>
      <c r="AL70" s="318">
        <f t="shared" si="22"/>
        <v>56.511826675192864</v>
      </c>
      <c r="AM70" s="318">
        <f t="shared" si="22"/>
        <v>53.76547537462578</v>
      </c>
      <c r="AN70" s="318">
        <f t="shared" si="22"/>
        <v>53.001102837474015</v>
      </c>
      <c r="AO70" s="318">
        <f t="shared" si="22"/>
        <v>52.868633245538511</v>
      </c>
      <c r="AP70" s="318">
        <f t="shared" si="22"/>
        <v>53.954925706370403</v>
      </c>
      <c r="AQ70" s="318">
        <f t="shared" si="22"/>
        <v>54.082940415874837</v>
      </c>
      <c r="AR70" s="318">
        <f t="shared" si="22"/>
        <v>53.296999413668502</v>
      </c>
      <c r="AS70" s="318">
        <f t="shared" si="22"/>
        <v>49.170145886221981</v>
      </c>
      <c r="AT70" s="318">
        <f t="shared" si="22"/>
        <v>43.513865795167973</v>
      </c>
      <c r="AU70" s="318">
        <f t="shared" si="22"/>
        <v>44.683715886571214</v>
      </c>
      <c r="AV70" s="318">
        <f t="shared" si="22"/>
        <v>44.544423535013614</v>
      </c>
      <c r="AW70" s="318">
        <f t="shared" si="22"/>
        <v>44.731644086912802</v>
      </c>
      <c r="AX70" s="318">
        <f t="shared" si="22"/>
        <v>46.386714114147949</v>
      </c>
      <c r="AY70" s="318">
        <f>AY27/10^3</f>
        <v>46.116480807767196</v>
      </c>
      <c r="AZ70" s="319"/>
      <c r="BA70" s="319"/>
      <c r="BB70" s="319"/>
      <c r="BC70" s="319"/>
      <c r="BD70" s="319"/>
      <c r="BE70" s="319"/>
      <c r="BF70" s="319"/>
    </row>
    <row r="71" spans="1:58" s="32" customFormat="1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559" t="s">
        <v>454</v>
      </c>
      <c r="AA71" s="920">
        <f t="shared" ref="AA71:AX71" si="23">AA39/10^3</f>
        <v>0.60888303237142849</v>
      </c>
      <c r="AB71" s="920">
        <f t="shared" si="23"/>
        <v>0.54787568817142862</v>
      </c>
      <c r="AC71" s="920">
        <f t="shared" si="23"/>
        <v>0.49300697348571432</v>
      </c>
      <c r="AD71" s="920">
        <f t="shared" si="23"/>
        <v>0.52352121873333324</v>
      </c>
      <c r="AE71" s="920">
        <f t="shared" si="23"/>
        <v>0.34254281495238104</v>
      </c>
      <c r="AF71" s="920">
        <f t="shared" si="23"/>
        <v>0.35912538566666674</v>
      </c>
      <c r="AG71" s="920">
        <f t="shared" si="23"/>
        <v>0.34961850544761908</v>
      </c>
      <c r="AH71" s="920">
        <f t="shared" si="23"/>
        <v>0.37150371699047618</v>
      </c>
      <c r="AI71" s="920">
        <f t="shared" si="23"/>
        <v>0.3769319348666666</v>
      </c>
      <c r="AJ71" s="920">
        <f t="shared" si="23"/>
        <v>0.37029462349523817</v>
      </c>
      <c r="AK71" s="920">
        <f t="shared" si="23"/>
        <v>0.44253070567619041</v>
      </c>
      <c r="AL71" s="920">
        <f t="shared" si="23"/>
        <v>0.36768445549523809</v>
      </c>
      <c r="AM71" s="920">
        <f t="shared" si="23"/>
        <v>0.40814204954285715</v>
      </c>
      <c r="AN71" s="920">
        <f t="shared" si="23"/>
        <v>0.4301888422857143</v>
      </c>
      <c r="AO71" s="920">
        <f t="shared" si="23"/>
        <v>0.40222257040952375</v>
      </c>
      <c r="AP71" s="920">
        <f t="shared" si="23"/>
        <v>0.41055994037142862</v>
      </c>
      <c r="AQ71" s="920">
        <f t="shared" si="23"/>
        <v>0.38348258980952382</v>
      </c>
      <c r="AR71" s="920">
        <f t="shared" si="23"/>
        <v>0.50007924591428565</v>
      </c>
      <c r="AS71" s="920">
        <f t="shared" si="23"/>
        <v>0.43997515058095232</v>
      </c>
      <c r="AT71" s="920">
        <f t="shared" si="23"/>
        <v>0.39010057879047622</v>
      </c>
      <c r="AU71" s="920">
        <f t="shared" si="23"/>
        <v>0.40294034859047623</v>
      </c>
      <c r="AV71" s="920">
        <f t="shared" si="23"/>
        <v>0.41465140985714288</v>
      </c>
      <c r="AW71" s="920">
        <f t="shared" si="23"/>
        <v>0.5201610133238096</v>
      </c>
      <c r="AX71" s="920">
        <f t="shared" si="23"/>
        <v>0.57777024978095237</v>
      </c>
      <c r="AY71" s="920">
        <f>AY39/10^3</f>
        <v>0.57777024978095237</v>
      </c>
      <c r="AZ71" s="919"/>
      <c r="BA71" s="919"/>
      <c r="BB71" s="919"/>
      <c r="BC71" s="919"/>
      <c r="BD71" s="919"/>
      <c r="BE71" s="919"/>
      <c r="BF71" s="919"/>
    </row>
    <row r="72" spans="1:58" s="32" customFormat="1" ht="15" customHeight="1" thickBo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560" t="s">
        <v>455</v>
      </c>
      <c r="AA72" s="320">
        <f>AA50/10^3</f>
        <v>13.127188513721094</v>
      </c>
      <c r="AB72" s="320">
        <f t="shared" ref="AB72:AW72" si="24">AB50/10^3</f>
        <v>13.14349671084719</v>
      </c>
      <c r="AC72" s="320">
        <f t="shared" si="24"/>
        <v>14.190779559026153</v>
      </c>
      <c r="AD72" s="320">
        <f t="shared" si="24"/>
        <v>13.943460593172315</v>
      </c>
      <c r="AE72" s="320">
        <f t="shared" si="24"/>
        <v>16.456794407468287</v>
      </c>
      <c r="AF72" s="320">
        <f t="shared" si="24"/>
        <v>16.708854252869276</v>
      </c>
      <c r="AG72" s="320">
        <f t="shared" si="24"/>
        <v>17.125188351985702</v>
      </c>
      <c r="AH72" s="320">
        <f t="shared" si="24"/>
        <v>17.712120009551249</v>
      </c>
      <c r="AI72" s="320">
        <f t="shared" si="24"/>
        <v>17.695348980977773</v>
      </c>
      <c r="AJ72" s="320">
        <f t="shared" si="24"/>
        <v>17.493478537616795</v>
      </c>
      <c r="AK72" s="320">
        <f t="shared" si="24"/>
        <v>17.642144249740571</v>
      </c>
      <c r="AL72" s="320">
        <f t="shared" si="24"/>
        <v>16.390015075135903</v>
      </c>
      <c r="AM72" s="320">
        <f t="shared" si="24"/>
        <v>15.770113408900267</v>
      </c>
      <c r="AN72" s="320">
        <f t="shared" si="24"/>
        <v>15.707396525947811</v>
      </c>
      <c r="AO72" s="320">
        <f t="shared" si="24"/>
        <v>15.15422573456982</v>
      </c>
      <c r="AP72" s="320">
        <f t="shared" si="24"/>
        <v>14.602889162814556</v>
      </c>
      <c r="AQ72" s="320">
        <f t="shared" si="24"/>
        <v>13.764213924807121</v>
      </c>
      <c r="AR72" s="320">
        <f t="shared" si="24"/>
        <v>13.652803366703775</v>
      </c>
      <c r="AS72" s="320">
        <f t="shared" si="24"/>
        <v>15.263331987258352</v>
      </c>
      <c r="AT72" s="320">
        <f t="shared" si="24"/>
        <v>12.552800848380144</v>
      </c>
      <c r="AU72" s="320">
        <f t="shared" si="24"/>
        <v>13.070332476836557</v>
      </c>
      <c r="AV72" s="320">
        <f t="shared" si="24"/>
        <v>12.467623723682731</v>
      </c>
      <c r="AW72" s="320">
        <f t="shared" si="24"/>
        <v>13.046071789558145</v>
      </c>
      <c r="AX72" s="320">
        <f>AX50/10^3</f>
        <v>12.927025748894808</v>
      </c>
      <c r="AY72" s="320">
        <f>AY50/10^3</f>
        <v>12.962509675260446</v>
      </c>
      <c r="AZ72" s="321"/>
      <c r="BA72" s="321"/>
      <c r="BB72" s="321"/>
      <c r="BC72" s="321"/>
      <c r="BD72" s="321"/>
      <c r="BE72" s="321"/>
      <c r="BF72" s="321"/>
    </row>
    <row r="73" spans="1:58" s="32" customFormat="1" ht="15" customHeight="1" thickTop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548" t="s">
        <v>95</v>
      </c>
      <c r="AA73" s="322">
        <f>SUM(AA65:AA72)</f>
        <v>1155.9936199186795</v>
      </c>
      <c r="AB73" s="322">
        <f t="shared" ref="AB73:AX73" si="25">SUM(AB65:AB72)</f>
        <v>1164.474345787314</v>
      </c>
      <c r="AC73" s="322">
        <f t="shared" si="25"/>
        <v>1174.6190060873439</v>
      </c>
      <c r="AD73" s="322">
        <f t="shared" si="25"/>
        <v>1167.7147181286939</v>
      </c>
      <c r="AE73" s="322">
        <f t="shared" si="25"/>
        <v>1228.9366912883661</v>
      </c>
      <c r="AF73" s="322">
        <f t="shared" si="25"/>
        <v>1242.4940219719761</v>
      </c>
      <c r="AG73" s="322">
        <f t="shared" si="25"/>
        <v>1255.2641975761762</v>
      </c>
      <c r="AH73" s="322">
        <f t="shared" si="25"/>
        <v>1253.0573066774139</v>
      </c>
      <c r="AI73" s="322">
        <f t="shared" si="25"/>
        <v>1218.2577616433446</v>
      </c>
      <c r="AJ73" s="322">
        <f t="shared" si="25"/>
        <v>1253.0821471642537</v>
      </c>
      <c r="AK73" s="322">
        <f t="shared" si="25"/>
        <v>1274.2979880752187</v>
      </c>
      <c r="AL73" s="322">
        <f t="shared" si="25"/>
        <v>1257.3845600184445</v>
      </c>
      <c r="AM73" s="322">
        <f t="shared" si="25"/>
        <v>1294.3991984102506</v>
      </c>
      <c r="AN73" s="322">
        <f t="shared" si="25"/>
        <v>1299.4906085126081</v>
      </c>
      <c r="AO73" s="322">
        <f t="shared" si="25"/>
        <v>1298.4338884795923</v>
      </c>
      <c r="AP73" s="322">
        <f t="shared" si="25"/>
        <v>1305.9388235027145</v>
      </c>
      <c r="AQ73" s="322">
        <f t="shared" si="25"/>
        <v>1285.1778372811646</v>
      </c>
      <c r="AR73" s="322">
        <f t="shared" si="25"/>
        <v>1319.7991935798759</v>
      </c>
      <c r="AS73" s="322">
        <f t="shared" si="25"/>
        <v>1235.4558102211804</v>
      </c>
      <c r="AT73" s="322">
        <f t="shared" si="25"/>
        <v>1162.6061917643156</v>
      </c>
      <c r="AU73" s="322">
        <f t="shared" si="25"/>
        <v>1212.9702251414124</v>
      </c>
      <c r="AV73" s="322">
        <f t="shared" si="25"/>
        <v>1261.8629379535264</v>
      </c>
      <c r="AW73" s="322">
        <f t="shared" si="25"/>
        <v>1296.1863583642478</v>
      </c>
      <c r="AX73" s="322">
        <f t="shared" si="25"/>
        <v>1311.5091492174936</v>
      </c>
      <c r="AY73" s="322">
        <f>SUM(AY65:AY72)</f>
        <v>1265.4906093163127</v>
      </c>
      <c r="AZ73" s="323"/>
      <c r="BA73" s="323"/>
      <c r="BB73" s="323"/>
      <c r="BC73" s="323"/>
      <c r="BD73" s="323"/>
      <c r="BE73" s="323"/>
      <c r="BF73" s="323"/>
    </row>
    <row r="74" spans="1:58">
      <c r="AA74" s="79"/>
    </row>
    <row r="75" spans="1:58">
      <c r="Z75" s="1" t="s">
        <v>246</v>
      </c>
    </row>
    <row r="76" spans="1:58">
      <c r="Z76" s="496" t="s">
        <v>75</v>
      </c>
      <c r="AA76" s="13">
        <v>1990</v>
      </c>
      <c r="AB76" s="13">
        <f t="shared" ref="AB76:BE76" si="26">AA76+1</f>
        <v>1991</v>
      </c>
      <c r="AC76" s="13">
        <f t="shared" si="26"/>
        <v>1992</v>
      </c>
      <c r="AD76" s="13">
        <f t="shared" si="26"/>
        <v>1993</v>
      </c>
      <c r="AE76" s="13">
        <f t="shared" si="26"/>
        <v>1994</v>
      </c>
      <c r="AF76" s="13">
        <f t="shared" si="26"/>
        <v>1995</v>
      </c>
      <c r="AG76" s="13">
        <f t="shared" si="26"/>
        <v>1996</v>
      </c>
      <c r="AH76" s="13">
        <f t="shared" si="26"/>
        <v>1997</v>
      </c>
      <c r="AI76" s="13">
        <f t="shared" si="26"/>
        <v>1998</v>
      </c>
      <c r="AJ76" s="13">
        <f t="shared" si="26"/>
        <v>1999</v>
      </c>
      <c r="AK76" s="13">
        <f t="shared" si="26"/>
        <v>2000</v>
      </c>
      <c r="AL76" s="13">
        <f t="shared" si="26"/>
        <v>2001</v>
      </c>
      <c r="AM76" s="13">
        <f t="shared" si="26"/>
        <v>2002</v>
      </c>
      <c r="AN76" s="13">
        <f t="shared" si="26"/>
        <v>2003</v>
      </c>
      <c r="AO76" s="13">
        <f t="shared" si="26"/>
        <v>2004</v>
      </c>
      <c r="AP76" s="13">
        <f t="shared" si="26"/>
        <v>2005</v>
      </c>
      <c r="AQ76" s="13">
        <f t="shared" si="26"/>
        <v>2006</v>
      </c>
      <c r="AR76" s="13">
        <f t="shared" si="26"/>
        <v>2007</v>
      </c>
      <c r="AS76" s="13">
        <f t="shared" si="26"/>
        <v>2008</v>
      </c>
      <c r="AT76" s="13">
        <f t="shared" si="26"/>
        <v>2009</v>
      </c>
      <c r="AU76" s="13">
        <f t="shared" si="26"/>
        <v>2010</v>
      </c>
      <c r="AV76" s="13">
        <f t="shared" si="26"/>
        <v>2011</v>
      </c>
      <c r="AW76" s="13">
        <f t="shared" si="26"/>
        <v>2012</v>
      </c>
      <c r="AX76" s="13">
        <f t="shared" si="26"/>
        <v>2013</v>
      </c>
      <c r="AY76" s="13">
        <f t="shared" si="26"/>
        <v>2014</v>
      </c>
      <c r="AZ76" s="13">
        <f t="shared" si="26"/>
        <v>2015</v>
      </c>
      <c r="BA76" s="13">
        <f t="shared" si="26"/>
        <v>2016</v>
      </c>
      <c r="BB76" s="13">
        <f t="shared" si="26"/>
        <v>2017</v>
      </c>
      <c r="BC76" s="13">
        <f t="shared" si="26"/>
        <v>2018</v>
      </c>
      <c r="BD76" s="13">
        <f t="shared" si="26"/>
        <v>2019</v>
      </c>
      <c r="BE76" s="13">
        <f t="shared" si="26"/>
        <v>2020</v>
      </c>
      <c r="BF76" s="13" t="s">
        <v>136</v>
      </c>
    </row>
    <row r="77" spans="1:58" s="32" customFormat="1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559" t="s">
        <v>96</v>
      </c>
      <c r="AA77" s="324"/>
      <c r="AB77" s="325">
        <f t="shared" ref="AB77:AS77" si="27">AB65/$AA65-1</f>
        <v>8.7821501523204226E-3</v>
      </c>
      <c r="AC77" s="325">
        <f t="shared" si="27"/>
        <v>2.815381047657195E-2</v>
      </c>
      <c r="AD77" s="325">
        <f t="shared" si="27"/>
        <v>-1.8028719992698616E-2</v>
      </c>
      <c r="AE77" s="325">
        <f t="shared" si="27"/>
        <v>9.803181955717899E-2</v>
      </c>
      <c r="AF77" s="325">
        <f t="shared" si="27"/>
        <v>6.8727098396302422E-2</v>
      </c>
      <c r="AG77" s="325">
        <f t="shared" si="27"/>
        <v>7.4749020088312523E-2</v>
      </c>
      <c r="AH77" s="325">
        <f t="shared" si="27"/>
        <v>6.8661340071668464E-2</v>
      </c>
      <c r="AI77" s="325">
        <f t="shared" si="27"/>
        <v>3.4622514496540857E-2</v>
      </c>
      <c r="AJ77" s="325">
        <f t="shared" si="27"/>
        <v>8.8579967849489627E-2</v>
      </c>
      <c r="AK77" s="325">
        <f t="shared" si="27"/>
        <v>0.11417108776350249</v>
      </c>
      <c r="AL77" s="325">
        <f t="shared" si="27"/>
        <v>8.5666208923019127E-2</v>
      </c>
      <c r="AM77" s="325">
        <f t="shared" si="27"/>
        <v>0.17404823885690623</v>
      </c>
      <c r="AN77" s="325">
        <f t="shared" si="27"/>
        <v>0.22149899873842438</v>
      </c>
      <c r="AO77" s="325">
        <f t="shared" si="27"/>
        <v>0.21304142392623637</v>
      </c>
      <c r="AP77" s="325">
        <f t="shared" si="27"/>
        <v>0.26974129748505282</v>
      </c>
      <c r="AQ77" s="325">
        <f t="shared" si="27"/>
        <v>0.23725651006930248</v>
      </c>
      <c r="AR77" s="325">
        <f t="shared" si="27"/>
        <v>0.41376735334937864</v>
      </c>
      <c r="AS77" s="325">
        <f t="shared" si="27"/>
        <v>0.34314843371980097</v>
      </c>
      <c r="AT77" s="325">
        <f t="shared" ref="AT77:AX82" si="28">AT65/$AA65-1</f>
        <v>0.23807214583488356</v>
      </c>
      <c r="AU77" s="325">
        <f t="shared" si="28"/>
        <v>0.30726395860059341</v>
      </c>
      <c r="AV77" s="325">
        <f t="shared" si="28"/>
        <v>0.47006187360001905</v>
      </c>
      <c r="AW77" s="325">
        <f t="shared" si="28"/>
        <v>0.59272514955507161</v>
      </c>
      <c r="AX77" s="325">
        <f t="shared" si="28"/>
        <v>0.59925371638835512</v>
      </c>
      <c r="AY77" s="325">
        <f t="shared" ref="AY77:AY85" si="29">AY65/$AA65-1</f>
        <v>0.50719143209597162</v>
      </c>
      <c r="AZ77" s="319"/>
      <c r="BA77" s="319"/>
      <c r="BB77" s="319"/>
      <c r="BC77" s="319"/>
      <c r="BD77" s="319"/>
      <c r="BE77" s="319"/>
      <c r="BF77" s="319"/>
    </row>
    <row r="78" spans="1:58" s="32" customFormat="1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559" t="s">
        <v>105</v>
      </c>
      <c r="AA78" s="324"/>
      <c r="AB78" s="325">
        <f t="shared" ref="AB78:AS78" si="30">AB66/$AA66-1</f>
        <v>-1.3181547321524656E-2</v>
      </c>
      <c r="AC78" s="325">
        <f t="shared" si="30"/>
        <v>-3.0592161807117657E-2</v>
      </c>
      <c r="AD78" s="325">
        <f t="shared" si="30"/>
        <v>-3.4472563603666684E-2</v>
      </c>
      <c r="AE78" s="325">
        <f t="shared" si="30"/>
        <v>-8.5157510603335318E-3</v>
      </c>
      <c r="AF78" s="325">
        <f t="shared" si="30"/>
        <v>7.2376158393636647E-3</v>
      </c>
      <c r="AG78" s="325">
        <f t="shared" si="30"/>
        <v>1.7975643898778149E-2</v>
      </c>
      <c r="AH78" s="325">
        <f t="shared" si="30"/>
        <v>1.8621440297119429E-2</v>
      </c>
      <c r="AI78" s="325">
        <f t="shared" si="30"/>
        <v>-4.2700285429437823E-2</v>
      </c>
      <c r="AJ78" s="325">
        <f t="shared" si="30"/>
        <v>-2.5289547092138487E-2</v>
      </c>
      <c r="AK78" s="325">
        <f t="shared" si="30"/>
        <v>-1.1860560944390031E-3</v>
      </c>
      <c r="AL78" s="325">
        <f t="shared" si="30"/>
        <v>-1.6159773318340509E-2</v>
      </c>
      <c r="AM78" s="325">
        <f t="shared" si="30"/>
        <v>1.3226703913733928E-2</v>
      </c>
      <c r="AN78" s="325">
        <f t="shared" si="30"/>
        <v>1.0918084705634934E-2</v>
      </c>
      <c r="AO78" s="325">
        <f t="shared" si="30"/>
        <v>1.6101153483093933E-2</v>
      </c>
      <c r="AP78" s="325">
        <f t="shared" si="30"/>
        <v>-1.4558830215160912E-2</v>
      </c>
      <c r="AQ78" s="325">
        <f t="shared" si="30"/>
        <v>-3.6254502037281755E-3</v>
      </c>
      <c r="AR78" s="325">
        <f t="shared" si="30"/>
        <v>-4.028314967146307E-2</v>
      </c>
      <c r="AS78" s="325">
        <f t="shared" si="30"/>
        <v>-0.1275125067787769</v>
      </c>
      <c r="AT78" s="325">
        <f t="shared" si="28"/>
        <v>-0.20305651564012794</v>
      </c>
      <c r="AU78" s="325">
        <f t="shared" si="28"/>
        <v>-0.10971784327569212</v>
      </c>
      <c r="AV78" s="325">
        <f t="shared" si="28"/>
        <v>-0.11907930938997091</v>
      </c>
      <c r="AW78" s="325">
        <f t="shared" si="28"/>
        <v>-0.12197161937525081</v>
      </c>
      <c r="AX78" s="325">
        <f t="shared" si="28"/>
        <v>-0.10088994601439416</v>
      </c>
      <c r="AY78" s="325">
        <f t="shared" si="29"/>
        <v>-0.13669616232846182</v>
      </c>
      <c r="AZ78" s="319"/>
      <c r="BA78" s="319"/>
      <c r="BB78" s="319"/>
      <c r="BC78" s="319"/>
      <c r="BD78" s="319"/>
      <c r="BE78" s="319"/>
      <c r="BF78" s="319"/>
    </row>
    <row r="79" spans="1:58" s="32" customFormat="1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559" t="s">
        <v>97</v>
      </c>
      <c r="AA79" s="324"/>
      <c r="AB79" s="325">
        <f t="shared" ref="AB79:AS79" si="31">AB67/$AA67-1</f>
        <v>6.2221029870496602E-2</v>
      </c>
      <c r="AC79" s="325">
        <f t="shared" si="31"/>
        <v>9.3467797092927407E-2</v>
      </c>
      <c r="AD79" s="325">
        <f t="shared" si="31"/>
        <v>0.11164650711133817</v>
      </c>
      <c r="AE79" s="325">
        <f t="shared" si="31"/>
        <v>0.15684649252948057</v>
      </c>
      <c r="AF79" s="325">
        <f t="shared" si="31"/>
        <v>0.20097459521990135</v>
      </c>
      <c r="AG79" s="325">
        <f t="shared" si="31"/>
        <v>0.23329182387816894</v>
      </c>
      <c r="AH79" s="325">
        <f t="shared" si="31"/>
        <v>0.24017359386267811</v>
      </c>
      <c r="AI79" s="325">
        <f t="shared" si="31"/>
        <v>0.23081455620630509</v>
      </c>
      <c r="AJ79" s="325">
        <f t="shared" si="31"/>
        <v>0.24992787718209186</v>
      </c>
      <c r="AK79" s="325">
        <f t="shared" si="31"/>
        <v>0.24373163623965688</v>
      </c>
      <c r="AL79" s="325">
        <f t="shared" si="31"/>
        <v>0.26382368640828657</v>
      </c>
      <c r="AM79" s="325">
        <f t="shared" si="31"/>
        <v>0.24215386618728729</v>
      </c>
      <c r="AN79" s="325">
        <f t="shared" si="31"/>
        <v>0.22088846215967761</v>
      </c>
      <c r="AO79" s="325">
        <f t="shared" si="31"/>
        <v>0.19166065597560622</v>
      </c>
      <c r="AP79" s="325">
        <f t="shared" si="31"/>
        <v>0.16238539420240405</v>
      </c>
      <c r="AQ79" s="325">
        <f t="shared" si="31"/>
        <v>0.14708376873094253</v>
      </c>
      <c r="AR79" s="325">
        <f t="shared" si="31"/>
        <v>0.13239370570550224</v>
      </c>
      <c r="AS79" s="325">
        <f t="shared" si="31"/>
        <v>8.9794383589551163E-2</v>
      </c>
      <c r="AT79" s="325">
        <f t="shared" si="28"/>
        <v>7.2666723140421885E-2</v>
      </c>
      <c r="AU79" s="325">
        <f t="shared" si="28"/>
        <v>7.6180437615237961E-2</v>
      </c>
      <c r="AV79" s="325">
        <f t="shared" si="28"/>
        <v>6.2115157048165504E-2</v>
      </c>
      <c r="AW79" s="325">
        <f t="shared" si="28"/>
        <v>8.6015008079902922E-2</v>
      </c>
      <c r="AX79" s="325">
        <f t="shared" si="28"/>
        <v>7.7858624169454549E-2</v>
      </c>
      <c r="AY79" s="325">
        <f t="shared" si="29"/>
        <v>4.0315200536256368E-2</v>
      </c>
      <c r="AZ79" s="319"/>
      <c r="BA79" s="319"/>
      <c r="BB79" s="319"/>
      <c r="BC79" s="319"/>
      <c r="BD79" s="319"/>
      <c r="BE79" s="319"/>
      <c r="BF79" s="319"/>
    </row>
    <row r="80" spans="1:58" s="32" customFormat="1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559" t="s">
        <v>106</v>
      </c>
      <c r="AA80" s="324"/>
      <c r="AB80" s="325">
        <f t="shared" ref="AB80:AS80" si="32">AB68/$AA68-1</f>
        <v>-2.1724715151950957E-2</v>
      </c>
      <c r="AC80" s="325">
        <f t="shared" si="32"/>
        <v>-2.7786160717307995E-3</v>
      </c>
      <c r="AD80" s="325">
        <f t="shared" si="32"/>
        <v>5.7538260207998349E-2</v>
      </c>
      <c r="AE80" s="325">
        <f t="shared" si="32"/>
        <v>4.0631713358600718E-2</v>
      </c>
      <c r="AF80" s="325">
        <f t="shared" si="32"/>
        <v>9.7504916249495643E-2</v>
      </c>
      <c r="AG80" s="325">
        <f t="shared" si="32"/>
        <v>9.1933143715305699E-2</v>
      </c>
      <c r="AH80" s="325">
        <f t="shared" si="32"/>
        <v>9.4593263509167302E-2</v>
      </c>
      <c r="AI80" s="325">
        <f t="shared" si="32"/>
        <v>0.15256326717242152</v>
      </c>
      <c r="AJ80" s="325">
        <f t="shared" si="32"/>
        <v>0.18955008967503462</v>
      </c>
      <c r="AK80" s="325">
        <f t="shared" si="32"/>
        <v>0.21436115566195491</v>
      </c>
      <c r="AL80" s="325">
        <f t="shared" si="32"/>
        <v>0.19717094573884153</v>
      </c>
      <c r="AM80" s="325">
        <f t="shared" si="32"/>
        <v>0.21340062524428394</v>
      </c>
      <c r="AN80" s="325">
        <f t="shared" si="32"/>
        <v>0.17415626028907361</v>
      </c>
      <c r="AO80" s="325">
        <f t="shared" si="32"/>
        <v>0.21933968138357085</v>
      </c>
      <c r="AP80" s="325">
        <f t="shared" si="32"/>
        <v>0.24999605780654255</v>
      </c>
      <c r="AQ80" s="325">
        <f t="shared" si="32"/>
        <v>0.18308145010533972</v>
      </c>
      <c r="AR80" s="325">
        <f t="shared" si="32"/>
        <v>0.11372196229957443</v>
      </c>
      <c r="AS80" s="325">
        <f t="shared" si="32"/>
        <v>9.4441065843362537E-3</v>
      </c>
      <c r="AT80" s="325">
        <f t="shared" si="28"/>
        <v>4.2863087611133333E-2</v>
      </c>
      <c r="AU80" s="325">
        <f t="shared" si="28"/>
        <v>-3.9236071966871733E-2</v>
      </c>
      <c r="AV80" s="325">
        <f t="shared" si="28"/>
        <v>-4.9153502567074403E-2</v>
      </c>
      <c r="AW80" s="325">
        <f t="shared" si="28"/>
        <v>-0.14241066685976389</v>
      </c>
      <c r="AX80" s="325">
        <f t="shared" si="28"/>
        <v>-0.10724697441536979</v>
      </c>
      <c r="AY80" s="325">
        <f t="shared" si="29"/>
        <v>-5.3215202034126663E-2</v>
      </c>
      <c r="AZ80" s="319"/>
      <c r="BA80" s="319"/>
      <c r="BB80" s="319"/>
      <c r="BC80" s="319"/>
      <c r="BD80" s="319"/>
      <c r="BE80" s="319"/>
      <c r="BF80" s="319"/>
    </row>
    <row r="81" spans="1:58" s="32" customFormat="1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559" t="s">
        <v>98</v>
      </c>
      <c r="AA81" s="324"/>
      <c r="AB81" s="325">
        <f t="shared" ref="AB81:AS81" si="33">AB69/$AA69-1</f>
        <v>0.12162046209732491</v>
      </c>
      <c r="AC81" s="325">
        <f t="shared" si="33"/>
        <v>8.735836488889781E-2</v>
      </c>
      <c r="AD81" s="325">
        <f t="shared" si="33"/>
        <v>0.10485993336144595</v>
      </c>
      <c r="AE81" s="325">
        <f t="shared" si="33"/>
        <v>0.20609645669292576</v>
      </c>
      <c r="AF81" s="325">
        <f t="shared" si="33"/>
        <v>1.7219751318708165</v>
      </c>
      <c r="AG81" s="325">
        <f t="shared" si="33"/>
        <v>1.9789159369639582</v>
      </c>
      <c r="AH81" s="325">
        <f t="shared" si="33"/>
        <v>2.0294553095356007</v>
      </c>
      <c r="AI81" s="325">
        <f t="shared" si="33"/>
        <v>1.6027542160919928</v>
      </c>
      <c r="AJ81" s="325">
        <f t="shared" si="33"/>
        <v>1.8152320091424725</v>
      </c>
      <c r="AK81" s="325">
        <f t="shared" si="33"/>
        <v>1.6703384565664696</v>
      </c>
      <c r="AL81" s="325">
        <f t="shared" si="33"/>
        <v>1.8614094712910334</v>
      </c>
      <c r="AM81" s="325">
        <f t="shared" si="33"/>
        <v>1.7382152024107649</v>
      </c>
      <c r="AN81" s="325">
        <f t="shared" si="33"/>
        <v>1.640032873492145</v>
      </c>
      <c r="AO81" s="325">
        <f t="shared" si="33"/>
        <v>1.4933851206643411</v>
      </c>
      <c r="AP81" s="325">
        <f t="shared" si="33"/>
        <v>1.6505395562364358</v>
      </c>
      <c r="AQ81" s="325">
        <f t="shared" si="33"/>
        <v>1.8872317391582394</v>
      </c>
      <c r="AR81" s="325">
        <f t="shared" si="33"/>
        <v>2.213637908016147</v>
      </c>
      <c r="AS81" s="325">
        <f t="shared" si="33"/>
        <v>1.9501794386259625</v>
      </c>
      <c r="AT81" s="325">
        <f t="shared" si="28"/>
        <v>1.614401766087759</v>
      </c>
      <c r="AU81" s="325">
        <f t="shared" si="28"/>
        <v>1.4771252077855479</v>
      </c>
      <c r="AV81" s="325">
        <f t="shared" si="28"/>
        <v>1.4924062332814514</v>
      </c>
      <c r="AW81" s="325">
        <f t="shared" si="28"/>
        <v>1.5591767131001699</v>
      </c>
      <c r="AX81" s="325">
        <f t="shared" si="28"/>
        <v>1.2870068904737542</v>
      </c>
      <c r="AY81" s="325">
        <f t="shared" si="29"/>
        <v>1.2252260904372831</v>
      </c>
      <c r="AZ81" s="319"/>
      <c r="BA81" s="319"/>
      <c r="BB81" s="319"/>
      <c r="BC81" s="319"/>
      <c r="BD81" s="319"/>
      <c r="BE81" s="319"/>
      <c r="BF81" s="319"/>
    </row>
    <row r="82" spans="1:58" s="32" customFormat="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559" t="s">
        <v>99</v>
      </c>
      <c r="AA82" s="324"/>
      <c r="AB82" s="325">
        <f t="shared" ref="AB82:AS82" si="34">AB70/$AA70-1</f>
        <v>1.729023802461982E-2</v>
      </c>
      <c r="AC82" s="325">
        <f t="shared" si="34"/>
        <v>1.6353273293058024E-2</v>
      </c>
      <c r="AD82" s="325">
        <f t="shared" si="34"/>
        <v>-4.0800562047448308E-3</v>
      </c>
      <c r="AE82" s="325">
        <f t="shared" si="34"/>
        <v>1.8751509305676262E-2</v>
      </c>
      <c r="AF82" s="325">
        <f t="shared" si="34"/>
        <v>2.2944441158288864E-2</v>
      </c>
      <c r="AG82" s="325">
        <f t="shared" si="34"/>
        <v>2.9905741848257783E-2</v>
      </c>
      <c r="AH82" s="325">
        <f t="shared" si="34"/>
        <v>-1.2084619587851342E-2</v>
      </c>
      <c r="AI82" s="325">
        <f t="shared" si="34"/>
        <v>-0.10459712433038293</v>
      </c>
      <c r="AJ82" s="325">
        <f t="shared" si="34"/>
        <v>-0.10225203126427684</v>
      </c>
      <c r="AK82" s="325">
        <f t="shared" si="34"/>
        <v>-9.48090809877975E-2</v>
      </c>
      <c r="AL82" s="325">
        <f t="shared" si="34"/>
        <v>-0.11678270856507056</v>
      </c>
      <c r="AM82" s="325">
        <f t="shared" si="34"/>
        <v>-0.15970513913800477</v>
      </c>
      <c r="AN82" s="325">
        <f t="shared" si="34"/>
        <v>-0.17165143572103092</v>
      </c>
      <c r="AO82" s="325">
        <f t="shared" si="34"/>
        <v>-0.17372178879702038</v>
      </c>
      <c r="AP82" s="325">
        <f t="shared" si="34"/>
        <v>-0.15674424017739153</v>
      </c>
      <c r="AQ82" s="325">
        <f t="shared" si="34"/>
        <v>-0.1547435119821734</v>
      </c>
      <c r="AR82" s="325">
        <f t="shared" si="34"/>
        <v>-0.16702689979736585</v>
      </c>
      <c r="AS82" s="325">
        <f t="shared" si="34"/>
        <v>-0.23152505193832318</v>
      </c>
      <c r="AT82" s="325">
        <f t="shared" si="28"/>
        <v>-0.31992644816873428</v>
      </c>
      <c r="AU82" s="325">
        <f t="shared" si="28"/>
        <v>-0.30164298628291208</v>
      </c>
      <c r="AV82" s="325">
        <f t="shared" si="28"/>
        <v>-0.30381997153889062</v>
      </c>
      <c r="AW82" s="325">
        <f t="shared" si="28"/>
        <v>-0.30089392156885941</v>
      </c>
      <c r="AX82" s="325">
        <f t="shared" si="28"/>
        <v>-0.27502700923223444</v>
      </c>
      <c r="AY82" s="325">
        <f t="shared" si="29"/>
        <v>-0.27925045665836201</v>
      </c>
      <c r="AZ82" s="319"/>
      <c r="BA82" s="319"/>
      <c r="BB82" s="319"/>
      <c r="BC82" s="319"/>
      <c r="BD82" s="319"/>
      <c r="BE82" s="319"/>
      <c r="BF82" s="319"/>
    </row>
    <row r="83" spans="1:58" s="32" customFormat="1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559" t="s">
        <v>454</v>
      </c>
      <c r="AA83" s="921"/>
      <c r="AB83" s="325">
        <f>AB71/$AA71-1</f>
        <v>-0.10019550711142888</v>
      </c>
      <c r="AC83" s="325">
        <f t="shared" ref="AC83:AW83" si="35">AC71/$AA71-1</f>
        <v>-0.19030922644437875</v>
      </c>
      <c r="AD83" s="325">
        <f t="shared" si="35"/>
        <v>-0.1401941080631447</v>
      </c>
      <c r="AE83" s="325">
        <f t="shared" si="35"/>
        <v>-0.43742427241193937</v>
      </c>
      <c r="AF83" s="325">
        <f t="shared" si="35"/>
        <v>-0.41018986147803438</v>
      </c>
      <c r="AG83" s="325">
        <f t="shared" si="35"/>
        <v>-0.42580350106661191</v>
      </c>
      <c r="AH83" s="325">
        <f t="shared" si="35"/>
        <v>-0.38986028967899877</v>
      </c>
      <c r="AI83" s="325">
        <f t="shared" si="35"/>
        <v>-0.38094524756483605</v>
      </c>
      <c r="AJ83" s="325">
        <f t="shared" si="35"/>
        <v>-0.39184604627091579</v>
      </c>
      <c r="AK83" s="325">
        <f t="shared" si="35"/>
        <v>-0.27320900378409707</v>
      </c>
      <c r="AL83" s="325">
        <f t="shared" si="35"/>
        <v>-0.39613285976583978</v>
      </c>
      <c r="AM83" s="325">
        <f t="shared" si="35"/>
        <v>-0.32968726693982842</v>
      </c>
      <c r="AN83" s="325">
        <f t="shared" si="35"/>
        <v>-0.2934786824158172</v>
      </c>
      <c r="AO83" s="325">
        <f t="shared" si="35"/>
        <v>-0.33940913274758244</v>
      </c>
      <c r="AP83" s="325">
        <f t="shared" si="35"/>
        <v>-0.32571624015796119</v>
      </c>
      <c r="AQ83" s="325">
        <f t="shared" si="35"/>
        <v>-0.37018676917967841</v>
      </c>
      <c r="AR83" s="325">
        <f t="shared" si="35"/>
        <v>-0.17869406876618421</v>
      </c>
      <c r="AS83" s="325">
        <f t="shared" si="35"/>
        <v>-0.27740612368951612</v>
      </c>
      <c r="AT83" s="325">
        <f t="shared" si="35"/>
        <v>-0.35931770463180102</v>
      </c>
      <c r="AU83" s="325">
        <f t="shared" si="35"/>
        <v>-0.3382302886300893</v>
      </c>
      <c r="AV83" s="325">
        <f t="shared" si="35"/>
        <v>-0.31899660885245551</v>
      </c>
      <c r="AW83" s="325">
        <f t="shared" si="35"/>
        <v>-0.14571274667003209</v>
      </c>
      <c r="AX83" s="325">
        <f>AX71/$AA71-1</f>
        <v>-5.1098127121888326E-2</v>
      </c>
      <c r="AY83" s="325">
        <f t="shared" si="29"/>
        <v>-5.1098127121888326E-2</v>
      </c>
      <c r="AZ83" s="919"/>
      <c r="BA83" s="919"/>
      <c r="BB83" s="919"/>
      <c r="BC83" s="919"/>
      <c r="BD83" s="919"/>
      <c r="BE83" s="919"/>
      <c r="BF83" s="919"/>
    </row>
    <row r="84" spans="1:58" s="32" customFormat="1" ht="15" customHeight="1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560" t="s">
        <v>100</v>
      </c>
      <c r="AA84" s="326"/>
      <c r="AB84" s="327">
        <f>AB72/$AA72-1</f>
        <v>1.2423221552009256E-3</v>
      </c>
      <c r="AC84" s="327">
        <f t="shared" ref="AC84:AX84" si="36">AC72/$AA72-1</f>
        <v>8.1021998289530828E-2</v>
      </c>
      <c r="AD84" s="327">
        <f t="shared" si="36"/>
        <v>6.2181790000045867E-2</v>
      </c>
      <c r="AE84" s="327">
        <f t="shared" si="36"/>
        <v>0.25364196532006433</v>
      </c>
      <c r="AF84" s="327">
        <f t="shared" si="36"/>
        <v>0.27284332326030603</v>
      </c>
      <c r="AG84" s="327">
        <f t="shared" si="36"/>
        <v>0.30455872817593255</v>
      </c>
      <c r="AH84" s="327">
        <f t="shared" si="36"/>
        <v>0.34926987534595022</v>
      </c>
      <c r="AI84" s="327">
        <f t="shared" si="36"/>
        <v>0.34799229572134527</v>
      </c>
      <c r="AJ84" s="327">
        <f t="shared" si="36"/>
        <v>0.3326142547074622</v>
      </c>
      <c r="AK84" s="327">
        <f t="shared" si="36"/>
        <v>0.34393927772883393</v>
      </c>
      <c r="AL84" s="327">
        <f t="shared" si="36"/>
        <v>0.24855486443303243</v>
      </c>
      <c r="AM84" s="327">
        <f t="shared" si="36"/>
        <v>0.20133213539339945</v>
      </c>
      <c r="AN84" s="327">
        <f t="shared" si="36"/>
        <v>0.19655450285716358</v>
      </c>
      <c r="AO84" s="327">
        <f t="shared" si="36"/>
        <v>0.15441518332200221</v>
      </c>
      <c r="AP84" s="327">
        <f t="shared" si="36"/>
        <v>0.11241559055474792</v>
      </c>
      <c r="AQ84" s="327">
        <f t="shared" si="36"/>
        <v>4.8527177805070876E-2</v>
      </c>
      <c r="AR84" s="327">
        <f t="shared" si="36"/>
        <v>4.0040169487418176E-2</v>
      </c>
      <c r="AS84" s="327">
        <f t="shared" si="36"/>
        <v>0.16272665478251258</v>
      </c>
      <c r="AT84" s="327">
        <f t="shared" si="36"/>
        <v>-4.3755573765134503E-2</v>
      </c>
      <c r="AU84" s="327">
        <f t="shared" si="36"/>
        <v>-4.3311663289599123E-3</v>
      </c>
      <c r="AV84" s="327">
        <f t="shared" si="36"/>
        <v>-5.0244177521253541E-2</v>
      </c>
      <c r="AW84" s="327">
        <f t="shared" si="36"/>
        <v>-6.1792914818099565E-3</v>
      </c>
      <c r="AX84" s="327">
        <f t="shared" si="36"/>
        <v>-1.5247953864383712E-2</v>
      </c>
      <c r="AY84" s="327">
        <f t="shared" si="29"/>
        <v>-1.2544867340673838E-2</v>
      </c>
      <c r="AZ84" s="321"/>
      <c r="BA84" s="321"/>
      <c r="BB84" s="321"/>
      <c r="BC84" s="321"/>
      <c r="BD84" s="321"/>
      <c r="BE84" s="321"/>
      <c r="BF84" s="321"/>
    </row>
    <row r="85" spans="1:58" s="32" customFormat="1" ht="15" customHeight="1" thickTop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548" t="s">
        <v>95</v>
      </c>
      <c r="AA85" s="328"/>
      <c r="AB85" s="330">
        <f t="shared" ref="AB85:AP85" si="37">AB73/$AA73-1</f>
        <v>7.3363085422832874E-3</v>
      </c>
      <c r="AC85" s="330">
        <f t="shared" si="37"/>
        <v>1.6112014675284003E-2</v>
      </c>
      <c r="AD85" s="330">
        <f t="shared" si="37"/>
        <v>1.0139414273617531E-2</v>
      </c>
      <c r="AE85" s="330">
        <f t="shared" si="37"/>
        <v>6.3099890962043492E-2</v>
      </c>
      <c r="AF85" s="330">
        <f t="shared" si="37"/>
        <v>7.4827750398295034E-2</v>
      </c>
      <c r="AG85" s="330">
        <f t="shared" si="37"/>
        <v>8.587467607691468E-2</v>
      </c>
      <c r="AH85" s="330">
        <f t="shared" si="37"/>
        <v>8.3965590368537235E-2</v>
      </c>
      <c r="AI85" s="330">
        <f t="shared" si="37"/>
        <v>5.3862011564601131E-2</v>
      </c>
      <c r="AJ85" s="330">
        <f t="shared" si="37"/>
        <v>8.3987078797549186E-2</v>
      </c>
      <c r="AK85" s="330">
        <f t="shared" si="37"/>
        <v>0.10233998364529162</v>
      </c>
      <c r="AL85" s="330">
        <f t="shared" si="37"/>
        <v>8.7708909766212706E-2</v>
      </c>
      <c r="AM85" s="330">
        <f t="shared" si="37"/>
        <v>0.11972866987043362</v>
      </c>
      <c r="AN85" s="330">
        <f t="shared" si="37"/>
        <v>0.12413302817711314</v>
      </c>
      <c r="AO85" s="330">
        <f t="shared" si="37"/>
        <v>0.12321890545635794</v>
      </c>
      <c r="AP85" s="330">
        <f t="shared" si="37"/>
        <v>0.12971109961193661</v>
      </c>
      <c r="AQ85" s="330">
        <f t="shared" ref="AQ85:AX85" si="38">AQ73/$AA73-1</f>
        <v>0.11175166985054186</v>
      </c>
      <c r="AR85" s="330">
        <f t="shared" si="38"/>
        <v>0.14170110529911017</v>
      </c>
      <c r="AS85" s="330">
        <f t="shared" si="38"/>
        <v>6.8739298325963816E-2</v>
      </c>
      <c r="AT85" s="330">
        <f t="shared" si="38"/>
        <v>5.7202494301837881E-3</v>
      </c>
      <c r="AU85" s="330">
        <f t="shared" si="38"/>
        <v>4.9287992806345216E-2</v>
      </c>
      <c r="AV85" s="330">
        <f t="shared" si="38"/>
        <v>9.1582960503098887E-2</v>
      </c>
      <c r="AW85" s="330">
        <f t="shared" si="38"/>
        <v>0.12127466452230973</v>
      </c>
      <c r="AX85" s="330">
        <f t="shared" si="38"/>
        <v>0.13452974706707632</v>
      </c>
      <c r="AY85" s="330">
        <f t="shared" si="29"/>
        <v>9.4721101839070565E-2</v>
      </c>
      <c r="AZ85" s="331"/>
      <c r="BA85" s="331"/>
      <c r="BB85" s="331"/>
      <c r="BC85" s="331"/>
      <c r="BD85" s="331"/>
      <c r="BE85" s="331"/>
      <c r="BF85" s="331"/>
    </row>
    <row r="87" spans="1:58">
      <c r="Z87" s="1" t="s">
        <v>247</v>
      </c>
    </row>
    <row r="88" spans="1:58">
      <c r="Z88" s="496" t="s">
        <v>75</v>
      </c>
      <c r="AA88" s="13">
        <v>1990</v>
      </c>
      <c r="AB88" s="13">
        <f t="shared" ref="AB88:BE88" si="39">AA88+1</f>
        <v>1991</v>
      </c>
      <c r="AC88" s="13">
        <f t="shared" si="39"/>
        <v>1992</v>
      </c>
      <c r="AD88" s="13">
        <f t="shared" si="39"/>
        <v>1993</v>
      </c>
      <c r="AE88" s="13">
        <f t="shared" si="39"/>
        <v>1994</v>
      </c>
      <c r="AF88" s="13">
        <f t="shared" si="39"/>
        <v>1995</v>
      </c>
      <c r="AG88" s="13">
        <f t="shared" si="39"/>
        <v>1996</v>
      </c>
      <c r="AH88" s="13">
        <f t="shared" si="39"/>
        <v>1997</v>
      </c>
      <c r="AI88" s="13">
        <f t="shared" si="39"/>
        <v>1998</v>
      </c>
      <c r="AJ88" s="13">
        <f t="shared" si="39"/>
        <v>1999</v>
      </c>
      <c r="AK88" s="13">
        <f t="shared" si="39"/>
        <v>2000</v>
      </c>
      <c r="AL88" s="13">
        <f t="shared" si="39"/>
        <v>2001</v>
      </c>
      <c r="AM88" s="13">
        <f t="shared" si="39"/>
        <v>2002</v>
      </c>
      <c r="AN88" s="13">
        <f t="shared" si="39"/>
        <v>2003</v>
      </c>
      <c r="AO88" s="13">
        <f t="shared" si="39"/>
        <v>2004</v>
      </c>
      <c r="AP88" s="13">
        <f t="shared" si="39"/>
        <v>2005</v>
      </c>
      <c r="AQ88" s="13">
        <f t="shared" si="39"/>
        <v>2006</v>
      </c>
      <c r="AR88" s="13">
        <f t="shared" si="39"/>
        <v>2007</v>
      </c>
      <c r="AS88" s="13">
        <f t="shared" si="39"/>
        <v>2008</v>
      </c>
      <c r="AT88" s="13">
        <f t="shared" si="39"/>
        <v>2009</v>
      </c>
      <c r="AU88" s="13">
        <f t="shared" si="39"/>
        <v>2010</v>
      </c>
      <c r="AV88" s="13">
        <f t="shared" si="39"/>
        <v>2011</v>
      </c>
      <c r="AW88" s="13">
        <f t="shared" si="39"/>
        <v>2012</v>
      </c>
      <c r="AX88" s="13">
        <f t="shared" si="39"/>
        <v>2013</v>
      </c>
      <c r="AY88" s="13">
        <f t="shared" si="39"/>
        <v>2014</v>
      </c>
      <c r="AZ88" s="13">
        <f t="shared" si="39"/>
        <v>2015</v>
      </c>
      <c r="BA88" s="13">
        <f t="shared" si="39"/>
        <v>2016</v>
      </c>
      <c r="BB88" s="13">
        <f t="shared" si="39"/>
        <v>2017</v>
      </c>
      <c r="BC88" s="13">
        <f t="shared" si="39"/>
        <v>2018</v>
      </c>
      <c r="BD88" s="13">
        <f t="shared" si="39"/>
        <v>2019</v>
      </c>
      <c r="BE88" s="13">
        <f t="shared" si="39"/>
        <v>2020</v>
      </c>
      <c r="BF88" s="13" t="s">
        <v>136</v>
      </c>
    </row>
    <row r="89" spans="1:58" s="32" customFormat="1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559" t="s">
        <v>96</v>
      </c>
      <c r="AA89" s="324"/>
      <c r="AB89" s="325">
        <f>AB65/AA65-1</f>
        <v>8.7821501523204226E-3</v>
      </c>
      <c r="AC89" s="325">
        <f t="shared" ref="AC89:AR89" si="40">AC65/AB65-1</f>
        <v>1.9203016549535823E-2</v>
      </c>
      <c r="AD89" s="325">
        <f t="shared" si="40"/>
        <v>-4.4917919866351408E-2</v>
      </c>
      <c r="AE89" s="325">
        <f t="shared" si="40"/>
        <v>0.11819137882425101</v>
      </c>
      <c r="AF89" s="325">
        <f t="shared" si="40"/>
        <v>-2.6688407966806271E-2</v>
      </c>
      <c r="AG89" s="325">
        <f t="shared" si="40"/>
        <v>5.6346673543192782E-3</v>
      </c>
      <c r="AH89" s="325">
        <f t="shared" si="40"/>
        <v>-5.6642805928250883E-3</v>
      </c>
      <c r="AI89" s="325">
        <f t="shared" si="40"/>
        <v>-3.1851835842442555E-2</v>
      </c>
      <c r="AJ89" s="325">
        <f t="shared" si="40"/>
        <v>5.2151826001201051E-2</v>
      </c>
      <c r="AK89" s="325">
        <f t="shared" si="40"/>
        <v>2.350871839444979E-2</v>
      </c>
      <c r="AL89" s="325">
        <f t="shared" si="40"/>
        <v>-2.558393334160336E-2</v>
      </c>
      <c r="AM89" s="325">
        <f t="shared" si="40"/>
        <v>8.1408106108010747E-2</v>
      </c>
      <c r="AN89" s="325">
        <f t="shared" si="40"/>
        <v>4.0416363068452643E-2</v>
      </c>
      <c r="AO89" s="325">
        <f t="shared" si="40"/>
        <v>-6.9239310232125373E-3</v>
      </c>
      <c r="AP89" s="325">
        <f t="shared" si="40"/>
        <v>4.6741910408382159E-2</v>
      </c>
      <c r="AQ89" s="325">
        <f t="shared" si="40"/>
        <v>-2.5583784255967967E-2</v>
      </c>
      <c r="AR89" s="325">
        <f t="shared" si="40"/>
        <v>0.14266309519776876</v>
      </c>
      <c r="AS89" s="325">
        <f t="shared" ref="AS89:AY94" si="41">AS65/AR65-1</f>
        <v>-4.9950877322406106E-2</v>
      </c>
      <c r="AT89" s="325">
        <f t="shared" si="41"/>
        <v>-7.8231329648289494E-2</v>
      </c>
      <c r="AU89" s="325">
        <f t="shared" si="41"/>
        <v>5.5886737294336797E-2</v>
      </c>
      <c r="AV89" s="325">
        <f t="shared" si="41"/>
        <v>0.12453331550094782</v>
      </c>
      <c r="AW89" s="325">
        <f t="shared" si="41"/>
        <v>8.3440893310608555E-2</v>
      </c>
      <c r="AX89" s="325">
        <f t="shared" si="41"/>
        <v>4.0989914895908086E-3</v>
      </c>
      <c r="AY89" s="325">
        <f t="shared" si="41"/>
        <v>-5.7565777930652984E-2</v>
      </c>
      <c r="AZ89" s="319"/>
      <c r="BA89" s="319"/>
      <c r="BB89" s="319"/>
      <c r="BC89" s="319"/>
      <c r="BD89" s="319"/>
      <c r="BE89" s="319"/>
      <c r="BF89" s="319"/>
    </row>
    <row r="90" spans="1:58" s="32" customFormat="1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559" t="s">
        <v>105</v>
      </c>
      <c r="AA90" s="324"/>
      <c r="AB90" s="325">
        <f t="shared" ref="AB90:AR90" si="42">AB66/AA66-1</f>
        <v>-1.3181547321524656E-2</v>
      </c>
      <c r="AC90" s="325">
        <f t="shared" si="42"/>
        <v>-1.7643178882940536E-2</v>
      </c>
      <c r="AD90" s="325">
        <f t="shared" si="42"/>
        <v>-4.002857872268395E-3</v>
      </c>
      <c r="AE90" s="325">
        <f t="shared" si="42"/>
        <v>2.6883557695897897E-2</v>
      </c>
      <c r="AF90" s="325">
        <f t="shared" si="42"/>
        <v>1.5888670865467081E-2</v>
      </c>
      <c r="AG90" s="325">
        <f t="shared" si="42"/>
        <v>1.0660868786623201E-2</v>
      </c>
      <c r="AH90" s="325">
        <f t="shared" si="42"/>
        <v>6.3439277964261187E-4</v>
      </c>
      <c r="AI90" s="325">
        <f t="shared" si="42"/>
        <v>-6.0200701949362667E-2</v>
      </c>
      <c r="AJ90" s="325">
        <f t="shared" si="42"/>
        <v>1.8187343077930018E-2</v>
      </c>
      <c r="AK90" s="325">
        <f t="shared" si="42"/>
        <v>2.4728872995863904E-2</v>
      </c>
      <c r="AL90" s="325">
        <f t="shared" si="42"/>
        <v>-1.4991497981447166E-2</v>
      </c>
      <c r="AM90" s="325">
        <f t="shared" si="42"/>
        <v>2.9869156022610088E-2</v>
      </c>
      <c r="AN90" s="325">
        <f t="shared" si="42"/>
        <v>-2.2784823960735334E-3</v>
      </c>
      <c r="AO90" s="325">
        <f t="shared" si="42"/>
        <v>5.1270907661802312E-3</v>
      </c>
      <c r="AP90" s="325">
        <f t="shared" si="42"/>
        <v>-3.0174145155878906E-2</v>
      </c>
      <c r="AQ90" s="325">
        <f t="shared" si="42"/>
        <v>1.1094908906454481E-2</v>
      </c>
      <c r="AR90" s="325">
        <f t="shared" si="42"/>
        <v>-3.679108370966544E-2</v>
      </c>
      <c r="AS90" s="325">
        <f t="shared" si="41"/>
        <v>-9.0890721651342155E-2</v>
      </c>
      <c r="AT90" s="325">
        <f t="shared" si="41"/>
        <v>-8.6584632385322435E-2</v>
      </c>
      <c r="AU90" s="325">
        <f t="shared" si="41"/>
        <v>0.11712081746851633</v>
      </c>
      <c r="AV90" s="325">
        <f t="shared" si="41"/>
        <v>-1.0515167628118327E-2</v>
      </c>
      <c r="AW90" s="325">
        <f t="shared" si="41"/>
        <v>-3.2832807948658393E-3</v>
      </c>
      <c r="AX90" s="325">
        <f t="shared" si="41"/>
        <v>2.4010241384061271E-2</v>
      </c>
      <c r="AY90" s="325">
        <f t="shared" si="41"/>
        <v>-3.982406397898075E-2</v>
      </c>
      <c r="AZ90" s="319"/>
      <c r="BA90" s="319"/>
      <c r="BB90" s="319"/>
      <c r="BC90" s="319"/>
      <c r="BD90" s="319"/>
      <c r="BE90" s="319"/>
      <c r="BF90" s="319"/>
    </row>
    <row r="91" spans="1:58" s="32" customFormat="1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559" t="s">
        <v>97</v>
      </c>
      <c r="AA91" s="324"/>
      <c r="AB91" s="325">
        <f t="shared" ref="AB91:AR91" si="43">AB67/AA67-1</f>
        <v>6.2221029870496602E-2</v>
      </c>
      <c r="AC91" s="325">
        <f t="shared" si="43"/>
        <v>2.9416445677262093E-2</v>
      </c>
      <c r="AD91" s="325">
        <f t="shared" si="43"/>
        <v>1.6624824312833075E-2</v>
      </c>
      <c r="AE91" s="325">
        <f t="shared" si="43"/>
        <v>4.0660394405049205E-2</v>
      </c>
      <c r="AF91" s="325">
        <f t="shared" si="43"/>
        <v>3.8145167034161487E-2</v>
      </c>
      <c r="AG91" s="325">
        <f t="shared" si="43"/>
        <v>2.6909169258780397E-2</v>
      </c>
      <c r="AH91" s="325">
        <f t="shared" si="43"/>
        <v>5.5800013032347717E-3</v>
      </c>
      <c r="AI91" s="325">
        <f t="shared" si="43"/>
        <v>-7.5465545329206352E-3</v>
      </c>
      <c r="AJ91" s="325">
        <f t="shared" si="43"/>
        <v>1.5529001407571075E-2</v>
      </c>
      <c r="AK91" s="325">
        <f t="shared" si="43"/>
        <v>-4.9572787802798501E-3</v>
      </c>
      <c r="AL91" s="325">
        <f t="shared" si="43"/>
        <v>1.6154650716593943E-2</v>
      </c>
      <c r="AM91" s="325">
        <f t="shared" si="43"/>
        <v>-1.7146236816136695E-2</v>
      </c>
      <c r="AN91" s="325">
        <f t="shared" si="43"/>
        <v>-1.7119782505594427E-2</v>
      </c>
      <c r="AO91" s="325">
        <f t="shared" si="43"/>
        <v>-2.3939784091635441E-2</v>
      </c>
      <c r="AP91" s="325">
        <f t="shared" si="43"/>
        <v>-2.4566777149518826E-2</v>
      </c>
      <c r="AQ91" s="325">
        <f t="shared" si="43"/>
        <v>-1.3163986357520474E-2</v>
      </c>
      <c r="AR91" s="325">
        <f t="shared" si="43"/>
        <v>-1.2806443108939192E-2</v>
      </c>
      <c r="AS91" s="325">
        <f t="shared" si="41"/>
        <v>-3.761882629805946E-2</v>
      </c>
      <c r="AT91" s="325">
        <f t="shared" si="41"/>
        <v>-1.5716414680643109E-2</v>
      </c>
      <c r="AU91" s="325">
        <f t="shared" si="41"/>
        <v>3.2756814386196709E-3</v>
      </c>
      <c r="AV91" s="325">
        <f t="shared" si="41"/>
        <v>-1.306963040346687E-2</v>
      </c>
      <c r="AW91" s="325">
        <f t="shared" si="41"/>
        <v>2.2502127827795926E-2</v>
      </c>
      <c r="AX91" s="325">
        <f t="shared" si="41"/>
        <v>-7.5103786317549659E-3</v>
      </c>
      <c r="AY91" s="325">
        <f t="shared" si="41"/>
        <v>-3.4831491618047217E-2</v>
      </c>
      <c r="AZ91" s="319"/>
      <c r="BA91" s="319"/>
      <c r="BB91" s="319"/>
      <c r="BC91" s="319"/>
      <c r="BD91" s="319"/>
      <c r="BE91" s="319"/>
      <c r="BF91" s="319"/>
    </row>
    <row r="92" spans="1:58" s="32" customFormat="1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559" t="s">
        <v>106</v>
      </c>
      <c r="AA92" s="324"/>
      <c r="AB92" s="325">
        <f t="shared" ref="AB92:AR92" si="44">AB68/AA68-1</f>
        <v>-2.1724715151950957E-2</v>
      </c>
      <c r="AC92" s="325">
        <f t="shared" si="44"/>
        <v>1.9366838121810392E-2</v>
      </c>
      <c r="AD92" s="325">
        <f t="shared" si="44"/>
        <v>6.0484940708078305E-2</v>
      </c>
      <c r="AE92" s="325">
        <f t="shared" si="44"/>
        <v>-1.5986699947926453E-2</v>
      </c>
      <c r="AF92" s="325">
        <f t="shared" si="44"/>
        <v>5.4652575124141345E-2</v>
      </c>
      <c r="AG92" s="325">
        <f t="shared" si="44"/>
        <v>-5.0767631667932855E-3</v>
      </c>
      <c r="AH92" s="325">
        <f t="shared" si="44"/>
        <v>2.436156287747071E-3</v>
      </c>
      <c r="AI92" s="325">
        <f t="shared" si="44"/>
        <v>5.2960314662825247E-2</v>
      </c>
      <c r="AJ92" s="325">
        <f t="shared" si="44"/>
        <v>3.2090925987388719E-2</v>
      </c>
      <c r="AK92" s="325">
        <f t="shared" si="44"/>
        <v>2.0857521009223223E-2</v>
      </c>
      <c r="AL92" s="325">
        <f t="shared" si="44"/>
        <v>-1.4155763994067261E-2</v>
      </c>
      <c r="AM92" s="325">
        <f t="shared" si="44"/>
        <v>1.3556693438985912E-2</v>
      </c>
      <c r="AN92" s="325">
        <f t="shared" si="44"/>
        <v>-3.2342463106370678E-2</v>
      </c>
      <c r="AO92" s="325">
        <f t="shared" si="44"/>
        <v>3.8481608132271194E-2</v>
      </c>
      <c r="AP92" s="325">
        <f t="shared" si="44"/>
        <v>2.5141785255595295E-2</v>
      </c>
      <c r="AQ92" s="325">
        <f t="shared" si="44"/>
        <v>-5.3531854987305061E-2</v>
      </c>
      <c r="AR92" s="325">
        <f t="shared" si="44"/>
        <v>-5.8626130770277562E-2</v>
      </c>
      <c r="AS92" s="325">
        <f t="shared" si="41"/>
        <v>-9.3630061402335096E-2</v>
      </c>
      <c r="AT92" s="325">
        <f t="shared" si="41"/>
        <v>3.3106321398890914E-2</v>
      </c>
      <c r="AU92" s="325">
        <f t="shared" si="41"/>
        <v>-7.8724772746600946E-2</v>
      </c>
      <c r="AV92" s="325">
        <f t="shared" si="41"/>
        <v>-1.0322442705052004E-2</v>
      </c>
      <c r="AW92" s="325">
        <f t="shared" si="41"/>
        <v>-9.807804366368611E-2</v>
      </c>
      <c r="AX92" s="325">
        <f t="shared" si="41"/>
        <v>4.1002949880025952E-2</v>
      </c>
      <c r="AY92" s="325">
        <f t="shared" si="41"/>
        <v>6.0522642693772832E-2</v>
      </c>
      <c r="AZ92" s="319"/>
      <c r="BA92" s="319"/>
      <c r="BB92" s="319"/>
      <c r="BC92" s="319"/>
      <c r="BD92" s="319"/>
      <c r="BE92" s="319"/>
      <c r="BF92" s="319"/>
    </row>
    <row r="93" spans="1:58" s="32" customFormat="1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559" t="s">
        <v>98</v>
      </c>
      <c r="AA93" s="324"/>
      <c r="AB93" s="325">
        <f t="shared" ref="AB93:AR93" si="45">AB69/AA69-1</f>
        <v>0.12162046209732491</v>
      </c>
      <c r="AC93" s="325">
        <f t="shared" si="45"/>
        <v>-3.0546961620475765E-2</v>
      </c>
      <c r="AD93" s="325">
        <f t="shared" si="45"/>
        <v>1.6095492560391111E-2</v>
      </c>
      <c r="AE93" s="325">
        <f t="shared" si="45"/>
        <v>9.1628377746920231E-2</v>
      </c>
      <c r="AF93" s="325">
        <f t="shared" si="45"/>
        <v>1.2568469683878991</v>
      </c>
      <c r="AG93" s="325">
        <f t="shared" si="45"/>
        <v>9.4394986230658784E-2</v>
      </c>
      <c r="AH93" s="325">
        <f t="shared" si="45"/>
        <v>1.6965692769145946E-2</v>
      </c>
      <c r="AI93" s="325">
        <f t="shared" si="45"/>
        <v>-0.1408507635351185</v>
      </c>
      <c r="AJ93" s="325">
        <f t="shared" si="45"/>
        <v>8.1635750212908365E-2</v>
      </c>
      <c r="AK93" s="325">
        <f t="shared" si="45"/>
        <v>-5.1467712822765854E-2</v>
      </c>
      <c r="AL93" s="325">
        <f t="shared" si="45"/>
        <v>7.1553107530138105E-2</v>
      </c>
      <c r="AM93" s="325">
        <f t="shared" si="45"/>
        <v>-4.3053701372102071E-2</v>
      </c>
      <c r="AN93" s="325">
        <f t="shared" si="45"/>
        <v>-3.5856323064812012E-2</v>
      </c>
      <c r="AO93" s="325">
        <f t="shared" si="45"/>
        <v>-5.5547699538234574E-2</v>
      </c>
      <c r="AP93" s="325">
        <f t="shared" si="45"/>
        <v>6.3028544716037471E-2</v>
      </c>
      <c r="AQ93" s="325">
        <f t="shared" si="45"/>
        <v>8.9299622925789635E-2</v>
      </c>
      <c r="AR93" s="325">
        <f t="shared" si="45"/>
        <v>0.11305160040706319</v>
      </c>
      <c r="AS93" s="325">
        <f t="shared" si="41"/>
        <v>-8.1981379648593866E-2</v>
      </c>
      <c r="AT93" s="325">
        <f t="shared" si="41"/>
        <v>-0.11381601679611431</v>
      </c>
      <c r="AU93" s="325">
        <f t="shared" si="41"/>
        <v>-5.25078280174337E-2</v>
      </c>
      <c r="AV93" s="325">
        <f t="shared" si="41"/>
        <v>6.1688547062035415E-3</v>
      </c>
      <c r="AW93" s="325">
        <f t="shared" si="41"/>
        <v>2.6789565411578176E-2</v>
      </c>
      <c r="AX93" s="325">
        <f t="shared" si="41"/>
        <v>-0.10635053891871005</v>
      </c>
      <c r="AY93" s="325">
        <f t="shared" si="41"/>
        <v>-2.7013823304954276E-2</v>
      </c>
      <c r="AZ93" s="319"/>
      <c r="BA93" s="319"/>
      <c r="BB93" s="319"/>
      <c r="BC93" s="319"/>
      <c r="BD93" s="319"/>
      <c r="BE93" s="319"/>
      <c r="BF93" s="319"/>
    </row>
    <row r="94" spans="1:58" s="32" customFormat="1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559" t="s">
        <v>99</v>
      </c>
      <c r="AA94" s="324"/>
      <c r="AB94" s="325">
        <f t="shared" ref="AB94:AR94" si="46">AB70/AA70-1</f>
        <v>1.729023802461982E-2</v>
      </c>
      <c r="AC94" s="325">
        <f t="shared" si="46"/>
        <v>-9.2103973530821559E-4</v>
      </c>
      <c r="AD94" s="325">
        <f t="shared" si="46"/>
        <v>-2.0104554228075999E-2</v>
      </c>
      <c r="AE94" s="325">
        <f t="shared" si="46"/>
        <v>2.2925101211864973E-2</v>
      </c>
      <c r="AF94" s="325">
        <f t="shared" si="46"/>
        <v>4.1157552301152034E-3</v>
      </c>
      <c r="AG94" s="325">
        <f t="shared" si="46"/>
        <v>6.8051600946055224E-3</v>
      </c>
      <c r="AH94" s="325">
        <f t="shared" si="46"/>
        <v>-4.0771072273811826E-2</v>
      </c>
      <c r="AI94" s="325">
        <f t="shared" si="46"/>
        <v>-9.3644158777987929E-2</v>
      </c>
      <c r="AJ94" s="325">
        <f t="shared" si="46"/>
        <v>2.6190367820211335E-3</v>
      </c>
      <c r="AK94" s="325">
        <f t="shared" si="46"/>
        <v>8.2906901888744056E-3</v>
      </c>
      <c r="AL94" s="325">
        <f t="shared" si="46"/>
        <v>-2.4275130379403209E-2</v>
      </c>
      <c r="AM94" s="325">
        <f t="shared" si="46"/>
        <v>-4.8597815044132298E-2</v>
      </c>
      <c r="AN94" s="325">
        <f t="shared" si="46"/>
        <v>-1.4216791199664569E-2</v>
      </c>
      <c r="AO94" s="325">
        <f t="shared" si="46"/>
        <v>-2.4993742553190978E-3</v>
      </c>
      <c r="AP94" s="325">
        <f t="shared" si="46"/>
        <v>2.0547012361503914E-2</v>
      </c>
      <c r="AQ94" s="325">
        <f t="shared" si="46"/>
        <v>2.3726232188903129E-3</v>
      </c>
      <c r="AR94" s="325">
        <f t="shared" si="46"/>
        <v>-1.4532142597328934E-2</v>
      </c>
      <c r="AS94" s="325">
        <f t="shared" si="41"/>
        <v>-7.7431254533030125E-2</v>
      </c>
      <c r="AT94" s="325">
        <f t="shared" si="41"/>
        <v>-0.11503484460148738</v>
      </c>
      <c r="AU94" s="325">
        <f t="shared" si="41"/>
        <v>2.6884535998480397E-2</v>
      </c>
      <c r="AV94" s="325">
        <f t="shared" si="41"/>
        <v>-3.1172956141604091E-3</v>
      </c>
      <c r="AW94" s="325">
        <f t="shared" si="41"/>
        <v>4.2030076279251372E-3</v>
      </c>
      <c r="AX94" s="325">
        <f t="shared" si="41"/>
        <v>3.6999982026580058E-2</v>
      </c>
      <c r="AY94" s="325">
        <f t="shared" si="41"/>
        <v>-5.8256617555570989E-3</v>
      </c>
      <c r="AZ94" s="319"/>
      <c r="BA94" s="319"/>
      <c r="BB94" s="319"/>
      <c r="BC94" s="319"/>
      <c r="BD94" s="319"/>
      <c r="BE94" s="319"/>
      <c r="BF94" s="319"/>
    </row>
    <row r="95" spans="1:58" s="32" customFormat="1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559" t="s">
        <v>454</v>
      </c>
      <c r="AA95" s="921"/>
      <c r="AB95" s="325">
        <f>AB71/AA71-1</f>
        <v>-0.10019550711142888</v>
      </c>
      <c r="AC95" s="325">
        <f t="shared" ref="AC95:AY95" si="47">AC71/AB71-1</f>
        <v>-0.10014811000072343</v>
      </c>
      <c r="AD95" s="325">
        <f t="shared" si="47"/>
        <v>6.1894145293470482E-2</v>
      </c>
      <c r="AE95" s="325">
        <f t="shared" si="47"/>
        <v>-0.34569449585793666</v>
      </c>
      <c r="AF95" s="325">
        <f t="shared" si="47"/>
        <v>4.8410213235945188E-2</v>
      </c>
      <c r="AG95" s="325">
        <f t="shared" si="47"/>
        <v>-2.6472314680287656E-2</v>
      </c>
      <c r="AH95" s="325">
        <f t="shared" si="47"/>
        <v>6.259740603500763E-2</v>
      </c>
      <c r="AI95" s="325">
        <f t="shared" si="47"/>
        <v>1.4611476623071162E-2</v>
      </c>
      <c r="AJ95" s="325">
        <f t="shared" si="47"/>
        <v>-1.7608779616341774E-2</v>
      </c>
      <c r="AK95" s="325">
        <f t="shared" si="47"/>
        <v>0.195077318431228</v>
      </c>
      <c r="AL95" s="325">
        <f t="shared" si="47"/>
        <v>-0.16913233188324561</v>
      </c>
      <c r="AM95" s="325">
        <f t="shared" si="47"/>
        <v>0.11003346332149477</v>
      </c>
      <c r="AN95" s="325">
        <f t="shared" si="47"/>
        <v>5.401744997250546E-2</v>
      </c>
      <c r="AO95" s="325">
        <f t="shared" si="47"/>
        <v>-6.5009291565066851E-2</v>
      </c>
      <c r="AP95" s="325">
        <f t="shared" si="47"/>
        <v>2.0728249917492558E-2</v>
      </c>
      <c r="AQ95" s="325">
        <f t="shared" si="47"/>
        <v>-6.5952246917729607E-2</v>
      </c>
      <c r="AR95" s="325">
        <f t="shared" si="47"/>
        <v>0.30404680473936385</v>
      </c>
      <c r="AS95" s="325">
        <f t="shared" si="47"/>
        <v>-0.12018914166982897</v>
      </c>
      <c r="AT95" s="325">
        <f t="shared" si="47"/>
        <v>-0.11335770150796176</v>
      </c>
      <c r="AU95" s="325">
        <f t="shared" si="47"/>
        <v>3.2913998332969152E-2</v>
      </c>
      <c r="AV95" s="325">
        <f t="shared" si="47"/>
        <v>2.9064007383805324E-2</v>
      </c>
      <c r="AW95" s="325">
        <f t="shared" si="47"/>
        <v>0.25445374345409144</v>
      </c>
      <c r="AX95" s="325">
        <f t="shared" si="47"/>
        <v>0.11075269960934198</v>
      </c>
      <c r="AY95" s="325">
        <f t="shared" si="47"/>
        <v>0</v>
      </c>
      <c r="AZ95" s="919"/>
      <c r="BA95" s="919"/>
      <c r="BB95" s="919"/>
      <c r="BC95" s="919"/>
      <c r="BD95" s="919"/>
      <c r="BE95" s="919"/>
      <c r="BF95" s="919"/>
    </row>
    <row r="96" spans="1:58" s="32" customFormat="1" ht="1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560" t="s">
        <v>100</v>
      </c>
      <c r="AA96" s="326"/>
      <c r="AB96" s="327">
        <f t="shared" ref="AB96:AR96" si="48">AB72/AA72-1</f>
        <v>1.2423221552009256E-3</v>
      </c>
      <c r="AC96" s="327">
        <f t="shared" si="48"/>
        <v>7.9680687051464139E-2</v>
      </c>
      <c r="AD96" s="327">
        <f t="shared" si="48"/>
        <v>-1.7428145143480012E-2</v>
      </c>
      <c r="AE96" s="327">
        <f t="shared" si="48"/>
        <v>0.18025179599436569</v>
      </c>
      <c r="AF96" s="327">
        <f t="shared" si="48"/>
        <v>1.5316460737128779E-2</v>
      </c>
      <c r="AG96" s="327">
        <f t="shared" si="48"/>
        <v>2.4916974725836205E-2</v>
      </c>
      <c r="AH96" s="327">
        <f t="shared" si="48"/>
        <v>3.4273004506691462E-2</v>
      </c>
      <c r="AI96" s="327">
        <f t="shared" si="48"/>
        <v>-9.468673746808598E-4</v>
      </c>
      <c r="AJ96" s="327">
        <f t="shared" si="48"/>
        <v>-1.1408107496381437E-2</v>
      </c>
      <c r="AK96" s="327">
        <f t="shared" si="48"/>
        <v>8.4983505026798856E-3</v>
      </c>
      <c r="AL96" s="327">
        <f t="shared" si="48"/>
        <v>-7.0973752219664621E-2</v>
      </c>
      <c r="AM96" s="327">
        <f t="shared" si="48"/>
        <v>-3.7821909460964642E-2</v>
      </c>
      <c r="AN96" s="327">
        <f t="shared" si="48"/>
        <v>-3.976945588549774E-3</v>
      </c>
      <c r="AO96" s="327">
        <f t="shared" si="48"/>
        <v>-3.5217216962988185E-2</v>
      </c>
      <c r="AP96" s="327">
        <f t="shared" si="48"/>
        <v>-3.6381705104046036E-2</v>
      </c>
      <c r="AQ96" s="327">
        <f t="shared" si="48"/>
        <v>-5.7432144328197321E-2</v>
      </c>
      <c r="AR96" s="327">
        <f t="shared" si="48"/>
        <v>-8.0942187263270959E-3</v>
      </c>
      <c r="AS96" s="327">
        <f t="shared" ref="AS96:AY97" si="49">AS72/AR72-1</f>
        <v>0.11796321805104926</v>
      </c>
      <c r="AT96" s="327">
        <f t="shared" si="49"/>
        <v>-0.1775844973522771</v>
      </c>
      <c r="AU96" s="327">
        <f t="shared" si="49"/>
        <v>4.1228378806248411E-2</v>
      </c>
      <c r="AV96" s="327">
        <f t="shared" si="49"/>
        <v>-4.6112733109272885E-2</v>
      </c>
      <c r="AW96" s="327">
        <f t="shared" si="49"/>
        <v>4.6396015687947711E-2</v>
      </c>
      <c r="AX96" s="327">
        <f t="shared" si="49"/>
        <v>-9.1250487183903717E-3</v>
      </c>
      <c r="AY96" s="327">
        <f t="shared" si="49"/>
        <v>2.7449412614244384E-3</v>
      </c>
      <c r="AZ96" s="321"/>
      <c r="BA96" s="321"/>
      <c r="BB96" s="321"/>
      <c r="BC96" s="321"/>
      <c r="BD96" s="321"/>
      <c r="BE96" s="321"/>
      <c r="BF96" s="321"/>
    </row>
    <row r="97" spans="1:58" s="32" customFormat="1" ht="15" customHeight="1" thickTop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548" t="s">
        <v>95</v>
      </c>
      <c r="AA97" s="328"/>
      <c r="AB97" s="329">
        <f t="shared" ref="AB97:AR97" si="50">AB73/AA73-1</f>
        <v>7.3363085422832874E-3</v>
      </c>
      <c r="AC97" s="329">
        <f t="shared" si="50"/>
        <v>8.7117937262679579E-3</v>
      </c>
      <c r="AD97" s="329">
        <f t="shared" si="50"/>
        <v>-5.8778956605242128E-3</v>
      </c>
      <c r="AE97" s="329">
        <f t="shared" si="50"/>
        <v>5.2428878568716364E-2</v>
      </c>
      <c r="AF97" s="329">
        <f t="shared" si="50"/>
        <v>1.103175678593904E-2</v>
      </c>
      <c r="AG97" s="329">
        <f t="shared" si="50"/>
        <v>1.0277856777075156E-2</v>
      </c>
      <c r="AH97" s="329">
        <f t="shared" si="50"/>
        <v>-1.758108693790339E-3</v>
      </c>
      <c r="AI97" s="329">
        <f t="shared" si="50"/>
        <v>-2.7771710717958475E-2</v>
      </c>
      <c r="AJ97" s="329">
        <f t="shared" si="50"/>
        <v>2.8585400083093626E-2</v>
      </c>
      <c r="AK97" s="329">
        <f t="shared" si="50"/>
        <v>1.6930925844707678E-2</v>
      </c>
      <c r="AL97" s="329">
        <f t="shared" si="50"/>
        <v>-1.3272741709591251E-2</v>
      </c>
      <c r="AM97" s="329">
        <f t="shared" si="50"/>
        <v>2.9437802537724211E-2</v>
      </c>
      <c r="AN97" s="329">
        <f t="shared" si="50"/>
        <v>3.9334156793442432E-3</v>
      </c>
      <c r="AO97" s="329">
        <f t="shared" si="50"/>
        <v>-8.1318020006726499E-4</v>
      </c>
      <c r="AP97" s="329">
        <f t="shared" si="50"/>
        <v>5.7799901016988287E-3</v>
      </c>
      <c r="AQ97" s="329">
        <f t="shared" si="50"/>
        <v>-1.5897365058698543E-2</v>
      </c>
      <c r="AR97" s="329">
        <f t="shared" si="50"/>
        <v>2.6938961515204696E-2</v>
      </c>
      <c r="AS97" s="329">
        <f t="shared" si="49"/>
        <v>-6.3906224347598739E-2</v>
      </c>
      <c r="AT97" s="329">
        <f t="shared" si="49"/>
        <v>-5.8965782389110877E-2</v>
      </c>
      <c r="AU97" s="329">
        <f t="shared" si="49"/>
        <v>4.3319942499761455E-2</v>
      </c>
      <c r="AV97" s="329">
        <f t="shared" si="49"/>
        <v>4.0308254727698722E-2</v>
      </c>
      <c r="AW97" s="329">
        <f t="shared" si="49"/>
        <v>2.7200593169323772E-2</v>
      </c>
      <c r="AX97" s="329">
        <f t="shared" si="49"/>
        <v>1.1821441225922769E-2</v>
      </c>
      <c r="AY97" s="329">
        <f t="shared" si="49"/>
        <v>-3.5088233984976513E-2</v>
      </c>
      <c r="AZ97" s="323"/>
      <c r="BA97" s="323"/>
      <c r="BB97" s="323"/>
      <c r="BC97" s="323"/>
      <c r="BD97" s="323"/>
      <c r="BE97" s="323"/>
      <c r="BF97" s="323"/>
    </row>
  </sheetData>
  <phoneticPr fontId="9"/>
  <pageMargins left="0.19685039370078741" right="0.19685039370078741" top="0.98425196850393704" bottom="0.98425196850393704" header="0.51181102362204722" footer="0.51181102362204722"/>
  <pageSetup paperSize="9" scale="3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9"/>
  <sheetViews>
    <sheetView zoomScale="85" zoomScaleNormal="85" zoomScaleSheetLayoutView="70" workbookViewId="0">
      <pane xSplit="26" ySplit="4" topLeftCell="AI65" activePane="bottomRight" state="frozen"/>
      <selection pane="topRight" activeCell="AA1" sqref="AA1"/>
      <selection pane="bottomLeft" activeCell="A5" sqref="A5"/>
      <selection pane="bottomRight" activeCell="AY10" sqref="AY10"/>
    </sheetView>
  </sheetViews>
  <sheetFormatPr defaultRowHeight="15"/>
  <cols>
    <col min="1" max="1" width="1.625" style="344" customWidth="1"/>
    <col min="2" max="19" width="1.625" style="344" hidden="1" customWidth="1"/>
    <col min="20" max="20" width="1.625" style="344" customWidth="1"/>
    <col min="21" max="21" width="15.625" style="299" hidden="1" customWidth="1"/>
    <col min="22" max="22" width="15.625" style="346" hidden="1" customWidth="1"/>
    <col min="23" max="23" width="3.125" style="346" customWidth="1"/>
    <col min="24" max="24" width="26.625" style="299" customWidth="1"/>
    <col min="25" max="25" width="11.875" style="346" customWidth="1"/>
    <col min="26" max="26" width="10.625" style="346" hidden="1" customWidth="1"/>
    <col min="27" max="48" width="10.625" style="344" customWidth="1"/>
    <col min="49" max="49" width="10.75" style="344" customWidth="1"/>
    <col min="50" max="51" width="9.375" style="344" bestFit="1" customWidth="1"/>
    <col min="52" max="56" width="8.625" style="344" hidden="1" customWidth="1"/>
    <col min="57" max="57" width="0.875" style="344" hidden="1" customWidth="1"/>
    <col min="58" max="58" width="10.5" style="344" customWidth="1"/>
    <col min="59" max="59" width="7.875" style="344" bestFit="1" customWidth="1"/>
    <col min="60" max="60" width="12.25" style="344" bestFit="1" customWidth="1"/>
    <col min="61" max="61" width="7.5" style="344" customWidth="1"/>
    <col min="62" max="66" width="9" style="344"/>
    <col min="67" max="78" width="13.75" style="344" bestFit="1" customWidth="1"/>
    <col min="79" max="79" width="13.375" style="344" bestFit="1" customWidth="1"/>
    <col min="80" max="16384" width="9" style="344"/>
  </cols>
  <sheetData>
    <row r="1" spans="1:61" s="299" customFormat="1" ht="24.95" customHeight="1">
      <c r="A1" s="1019" t="s">
        <v>510</v>
      </c>
      <c r="U1" s="561" t="s">
        <v>258</v>
      </c>
      <c r="V1" s="343"/>
      <c r="Y1" s="343"/>
      <c r="Z1" s="343"/>
    </row>
    <row r="2" spans="1:61" s="299" customFormat="1">
      <c r="V2" s="343"/>
      <c r="W2" s="343"/>
      <c r="Y2" s="343"/>
      <c r="Z2" s="343"/>
    </row>
    <row r="3" spans="1:61" s="1" customFormat="1" ht="19.5" thickBot="1">
      <c r="V3" s="418"/>
      <c r="W3" s="419" t="s">
        <v>172</v>
      </c>
      <c r="Y3" s="418"/>
      <c r="Z3" s="418"/>
      <c r="AM3" s="420"/>
      <c r="AN3" s="420"/>
      <c r="AP3" s="421"/>
      <c r="AQ3" s="421"/>
      <c r="AR3" s="420"/>
      <c r="AT3" s="420"/>
      <c r="AW3" s="420"/>
      <c r="AX3" s="420"/>
      <c r="AY3" s="420"/>
      <c r="AZ3" s="420"/>
      <c r="BA3" s="420"/>
      <c r="BB3" s="420"/>
      <c r="BC3" s="420"/>
      <c r="BD3" s="420"/>
      <c r="BE3" s="420"/>
      <c r="BF3" s="420"/>
      <c r="BG3" s="420"/>
      <c r="BH3" s="420"/>
      <c r="BI3" s="420"/>
    </row>
    <row r="4" spans="1:61" s="1" customFormat="1" ht="30" customHeight="1">
      <c r="U4" s="422"/>
      <c r="V4" s="423"/>
      <c r="W4" s="562" t="s">
        <v>260</v>
      </c>
      <c r="X4" s="582"/>
      <c r="Y4" s="425" t="s">
        <v>10</v>
      </c>
      <c r="Z4" s="424"/>
      <c r="AA4" s="426">
        <v>1990</v>
      </c>
      <c r="AB4" s="426">
        <v>1991</v>
      </c>
      <c r="AC4" s="426">
        <v>1992</v>
      </c>
      <c r="AD4" s="426">
        <v>1993</v>
      </c>
      <c r="AE4" s="426">
        <v>1994</v>
      </c>
      <c r="AF4" s="426">
        <v>1995</v>
      </c>
      <c r="AG4" s="426">
        <v>1996</v>
      </c>
      <c r="AH4" s="426">
        <v>1997</v>
      </c>
      <c r="AI4" s="426">
        <v>1998</v>
      </c>
      <c r="AJ4" s="427">
        <v>1999</v>
      </c>
      <c r="AK4" s="427">
        <v>2000</v>
      </c>
      <c r="AL4" s="427">
        <f t="shared" ref="AL4:BE4" si="0">AK4+1</f>
        <v>2001</v>
      </c>
      <c r="AM4" s="427">
        <f t="shared" si="0"/>
        <v>2002</v>
      </c>
      <c r="AN4" s="426">
        <f t="shared" si="0"/>
        <v>2003</v>
      </c>
      <c r="AO4" s="426">
        <f t="shared" si="0"/>
        <v>2004</v>
      </c>
      <c r="AP4" s="700">
        <f t="shared" si="0"/>
        <v>2005</v>
      </c>
      <c r="AQ4" s="426">
        <f t="shared" si="0"/>
        <v>2006</v>
      </c>
      <c r="AR4" s="426">
        <f t="shared" si="0"/>
        <v>2007</v>
      </c>
      <c r="AS4" s="426">
        <f t="shared" si="0"/>
        <v>2008</v>
      </c>
      <c r="AT4" s="426">
        <f t="shared" si="0"/>
        <v>2009</v>
      </c>
      <c r="AU4" s="427">
        <f t="shared" si="0"/>
        <v>2010</v>
      </c>
      <c r="AV4" s="427">
        <f t="shared" si="0"/>
        <v>2011</v>
      </c>
      <c r="AW4" s="426">
        <f t="shared" si="0"/>
        <v>2012</v>
      </c>
      <c r="AX4" s="426">
        <f t="shared" si="0"/>
        <v>2013</v>
      </c>
      <c r="AY4" s="428">
        <f t="shared" si="0"/>
        <v>2014</v>
      </c>
      <c r="AZ4" s="429">
        <f t="shared" si="0"/>
        <v>2015</v>
      </c>
      <c r="BA4" s="429">
        <f t="shared" si="0"/>
        <v>2016</v>
      </c>
      <c r="BB4" s="429">
        <f t="shared" si="0"/>
        <v>2017</v>
      </c>
      <c r="BC4" s="429">
        <f t="shared" si="0"/>
        <v>2018</v>
      </c>
      <c r="BD4" s="430">
        <f t="shared" si="0"/>
        <v>2019</v>
      </c>
      <c r="BE4" s="431">
        <f t="shared" si="0"/>
        <v>2020</v>
      </c>
      <c r="BF4" s="2"/>
      <c r="BG4" s="2"/>
      <c r="BH4" s="2"/>
      <c r="BI4" s="2"/>
    </row>
    <row r="5" spans="1:61" s="432" customFormat="1" ht="39.950000000000003" customHeight="1">
      <c r="U5" s="433" t="s">
        <v>173</v>
      </c>
      <c r="V5" s="434"/>
      <c r="W5" s="580" t="s">
        <v>174</v>
      </c>
      <c r="X5" s="581"/>
      <c r="Y5" s="436">
        <v>1</v>
      </c>
      <c r="Z5" s="437"/>
      <c r="AA5" s="593">
        <f>SUM(AA6:AA7)</f>
        <v>1155.9936199186793</v>
      </c>
      <c r="AB5" s="593">
        <f t="shared" ref="AB5:AX5" si="1">SUM(AB6:AB7)</f>
        <v>1164.4743457873142</v>
      </c>
      <c r="AC5" s="593">
        <f t="shared" si="1"/>
        <v>1174.6190060873437</v>
      </c>
      <c r="AD5" s="593">
        <f t="shared" si="1"/>
        <v>1167.7147181286937</v>
      </c>
      <c r="AE5" s="593">
        <f t="shared" si="1"/>
        <v>1228.9366912883661</v>
      </c>
      <c r="AF5" s="593">
        <f t="shared" si="1"/>
        <v>1242.4940219719761</v>
      </c>
      <c r="AG5" s="593">
        <f t="shared" si="1"/>
        <v>1255.2641975761762</v>
      </c>
      <c r="AH5" s="593">
        <f t="shared" si="1"/>
        <v>1253.0573066774141</v>
      </c>
      <c r="AI5" s="593">
        <f t="shared" si="1"/>
        <v>1218.2577616433448</v>
      </c>
      <c r="AJ5" s="593">
        <f t="shared" si="1"/>
        <v>1253.0821471642537</v>
      </c>
      <c r="AK5" s="593">
        <f t="shared" si="1"/>
        <v>1274.2979880752187</v>
      </c>
      <c r="AL5" s="593">
        <f t="shared" si="1"/>
        <v>1257.3845600184445</v>
      </c>
      <c r="AM5" s="593">
        <f t="shared" si="1"/>
        <v>1294.3991984102506</v>
      </c>
      <c r="AN5" s="593">
        <f t="shared" si="1"/>
        <v>1299.4906085126079</v>
      </c>
      <c r="AO5" s="593">
        <f t="shared" si="1"/>
        <v>1298.4338884795918</v>
      </c>
      <c r="AP5" s="593">
        <f t="shared" si="1"/>
        <v>1305.9388235027141</v>
      </c>
      <c r="AQ5" s="593">
        <f t="shared" si="1"/>
        <v>1285.1778372811646</v>
      </c>
      <c r="AR5" s="593">
        <f t="shared" si="1"/>
        <v>1319.7991935798759</v>
      </c>
      <c r="AS5" s="593">
        <f t="shared" si="1"/>
        <v>1235.4558102211806</v>
      </c>
      <c r="AT5" s="593">
        <f t="shared" si="1"/>
        <v>1162.6061917643156</v>
      </c>
      <c r="AU5" s="593">
        <f t="shared" si="1"/>
        <v>1212.9702251414121</v>
      </c>
      <c r="AV5" s="593">
        <f t="shared" si="1"/>
        <v>1261.8629379535264</v>
      </c>
      <c r="AW5" s="593">
        <f t="shared" si="1"/>
        <v>1296.1863583642476</v>
      </c>
      <c r="AX5" s="593">
        <f t="shared" si="1"/>
        <v>1311.5091492174936</v>
      </c>
      <c r="AY5" s="593">
        <f>SUM(AY6:AY7)</f>
        <v>1265.4906093163127</v>
      </c>
      <c r="AZ5" s="3"/>
      <c r="BA5" s="3"/>
      <c r="BB5" s="3"/>
      <c r="BC5" s="3"/>
      <c r="BD5" s="438"/>
      <c r="BE5" s="439"/>
      <c r="BF5" s="2"/>
      <c r="BG5" s="2"/>
      <c r="BH5" s="2"/>
      <c r="BI5" s="4"/>
    </row>
    <row r="6" spans="1:61" s="432" customFormat="1" ht="39.950000000000003" customHeight="1">
      <c r="U6" s="433"/>
      <c r="V6" s="579"/>
      <c r="W6" s="584"/>
      <c r="X6" s="587" t="s">
        <v>282</v>
      </c>
      <c r="Y6" s="436">
        <v>1</v>
      </c>
      <c r="Z6" s="588"/>
      <c r="AA6" s="593">
        <v>1066.8439067289078</v>
      </c>
      <c r="AB6" s="593">
        <v>1074.0413040417375</v>
      </c>
      <c r="AC6" s="593">
        <v>1082.4665023980647</v>
      </c>
      <c r="AD6" s="593">
        <v>1077.8291288808055</v>
      </c>
      <c r="AE6" s="593">
        <v>1134.1903728371162</v>
      </c>
      <c r="AF6" s="593">
        <v>1146.6515420578964</v>
      </c>
      <c r="AG6" s="593">
        <v>1158.3742445240523</v>
      </c>
      <c r="AH6" s="593">
        <v>1157.1710074931036</v>
      </c>
      <c r="AI6" s="593">
        <v>1128.1131379557562</v>
      </c>
      <c r="AJ6" s="593">
        <v>1162.8359179256331</v>
      </c>
      <c r="AK6" s="593">
        <v>1182.090864841362</v>
      </c>
      <c r="AL6" s="593">
        <v>1166.9981409992843</v>
      </c>
      <c r="AM6" s="593">
        <v>1206.5081944683475</v>
      </c>
      <c r="AN6" s="593">
        <v>1211.65242822353</v>
      </c>
      <c r="AO6" s="593">
        <v>1211.6160919220599</v>
      </c>
      <c r="AP6" s="593">
        <v>1219.0191869170546</v>
      </c>
      <c r="AQ6" s="593">
        <v>1199.9203335569189</v>
      </c>
      <c r="AR6" s="593">
        <v>1234.5997143775273</v>
      </c>
      <c r="AS6" s="593">
        <v>1153.2485008776989</v>
      </c>
      <c r="AT6" s="593">
        <v>1089.9935575030358</v>
      </c>
      <c r="AU6" s="593">
        <v>1138.7583317057909</v>
      </c>
      <c r="AV6" s="593">
        <v>1188.3623614179542</v>
      </c>
      <c r="AW6" s="593">
        <v>1220.7458823444163</v>
      </c>
      <c r="AX6" s="593">
        <v>1235.0357796266524</v>
      </c>
      <c r="AY6" s="593">
        <v>1189.3040750013229</v>
      </c>
      <c r="AZ6" s="3"/>
      <c r="BA6" s="3"/>
      <c r="BB6" s="3"/>
      <c r="BC6" s="3"/>
      <c r="BD6" s="438"/>
      <c r="BE6" s="439"/>
      <c r="BF6" s="2"/>
      <c r="BG6" s="2"/>
      <c r="BH6" s="2"/>
      <c r="BI6" s="4"/>
    </row>
    <row r="7" spans="1:61" s="432" customFormat="1" ht="39.950000000000003" customHeight="1">
      <c r="U7" s="433"/>
      <c r="V7" s="434"/>
      <c r="W7" s="583"/>
      <c r="X7" s="587" t="s">
        <v>283</v>
      </c>
      <c r="Y7" s="436">
        <v>1</v>
      </c>
      <c r="Z7" s="437"/>
      <c r="AA7" s="593">
        <v>89.149713189771447</v>
      </c>
      <c r="AB7" s="593">
        <v>90.433041745576631</v>
      </c>
      <c r="AC7" s="593">
        <v>92.152503689279101</v>
      </c>
      <c r="AD7" s="593">
        <v>89.885589247888205</v>
      </c>
      <c r="AE7" s="593">
        <v>94.74631845124992</v>
      </c>
      <c r="AF7" s="593">
        <v>95.842479914079661</v>
      </c>
      <c r="AG7" s="593">
        <v>96.889953052123971</v>
      </c>
      <c r="AH7" s="593">
        <v>95.88629918431036</v>
      </c>
      <c r="AI7" s="593">
        <v>90.144623687588648</v>
      </c>
      <c r="AJ7" s="593">
        <v>90.246229238620543</v>
      </c>
      <c r="AK7" s="593">
        <v>92.207123233856606</v>
      </c>
      <c r="AL7" s="593">
        <v>90.386419019160186</v>
      </c>
      <c r="AM7" s="593">
        <v>87.891003941903207</v>
      </c>
      <c r="AN7" s="593">
        <v>87.838180289077954</v>
      </c>
      <c r="AO7" s="593">
        <v>86.817796557531977</v>
      </c>
      <c r="AP7" s="593">
        <v>86.91963658565939</v>
      </c>
      <c r="AQ7" s="593">
        <v>85.257503724245794</v>
      </c>
      <c r="AR7" s="593">
        <v>85.199479202348655</v>
      </c>
      <c r="AS7" s="593">
        <v>82.207309343481697</v>
      </c>
      <c r="AT7" s="593">
        <v>72.612634261279808</v>
      </c>
      <c r="AU7" s="593">
        <v>74.211893435621377</v>
      </c>
      <c r="AV7" s="593">
        <v>73.500576535572122</v>
      </c>
      <c r="AW7" s="593">
        <v>75.440476019831323</v>
      </c>
      <c r="AX7" s="593">
        <v>76.473369590841301</v>
      </c>
      <c r="AY7" s="593">
        <v>76.186534314989885</v>
      </c>
      <c r="AZ7" s="3"/>
      <c r="BA7" s="3"/>
      <c r="BB7" s="3"/>
      <c r="BC7" s="3"/>
      <c r="BD7" s="438"/>
      <c r="BE7" s="439"/>
      <c r="BF7" s="2"/>
      <c r="BG7" s="2"/>
      <c r="BH7" s="2"/>
      <c r="BI7" s="4"/>
    </row>
    <row r="8" spans="1:61" s="432" customFormat="1" ht="39.950000000000003" customHeight="1">
      <c r="U8" s="433" t="s">
        <v>175</v>
      </c>
      <c r="V8" s="434"/>
      <c r="W8" s="435" t="s">
        <v>176</v>
      </c>
      <c r="X8" s="581"/>
      <c r="Y8" s="436">
        <v>25</v>
      </c>
      <c r="Z8" s="441"/>
      <c r="AA8" s="593">
        <v>48.582354583789012</v>
      </c>
      <c r="AB8" s="593">
        <v>46.856510303910795</v>
      </c>
      <c r="AC8" s="593">
        <v>48.08326418544636</v>
      </c>
      <c r="AD8" s="593">
        <v>42.802567677922418</v>
      </c>
      <c r="AE8" s="593">
        <v>47.890253935422876</v>
      </c>
      <c r="AF8" s="593">
        <v>45.806836124650637</v>
      </c>
      <c r="AG8" s="593">
        <v>44.503172251820331</v>
      </c>
      <c r="AH8" s="593">
        <v>43.678962038508551</v>
      </c>
      <c r="AI8" s="593">
        <v>41.36622967163698</v>
      </c>
      <c r="AJ8" s="593">
        <v>41.431087402274493</v>
      </c>
      <c r="AK8" s="593">
        <v>41.474303551752278</v>
      </c>
      <c r="AL8" s="593">
        <v>40.248044984068308</v>
      </c>
      <c r="AM8" s="593">
        <v>39.471600868531809</v>
      </c>
      <c r="AN8" s="593">
        <v>37.561296261055254</v>
      </c>
      <c r="AO8" s="593">
        <v>39.00021123464856</v>
      </c>
      <c r="AP8" s="593">
        <v>38.938219840702267</v>
      </c>
      <c r="AQ8" s="593">
        <v>38.194759115580887</v>
      </c>
      <c r="AR8" s="593">
        <v>38.451218834026683</v>
      </c>
      <c r="AS8" s="593">
        <v>38.239045279127453</v>
      </c>
      <c r="AT8" s="593">
        <v>37.169966203837909</v>
      </c>
      <c r="AU8" s="593">
        <v>38.272255455535522</v>
      </c>
      <c r="AV8" s="593">
        <v>37.281696129877609</v>
      </c>
      <c r="AW8" s="593">
        <v>36.452817164477167</v>
      </c>
      <c r="AX8" s="593">
        <v>36.065687003181147</v>
      </c>
      <c r="AY8" s="593">
        <v>35.481865461545922</v>
      </c>
      <c r="AZ8" s="3"/>
      <c r="BA8" s="3"/>
      <c r="BB8" s="3"/>
      <c r="BC8" s="3"/>
      <c r="BD8" s="438"/>
      <c r="BE8" s="439"/>
      <c r="BF8" s="2"/>
      <c r="BG8" s="2"/>
      <c r="BH8" s="2"/>
      <c r="BI8" s="4"/>
    </row>
    <row r="9" spans="1:61" s="432" customFormat="1" ht="39.950000000000003" customHeight="1">
      <c r="U9" s="433" t="s">
        <v>177</v>
      </c>
      <c r="V9" s="434"/>
      <c r="W9" s="435" t="s">
        <v>178</v>
      </c>
      <c r="X9" s="581"/>
      <c r="Y9" s="436">
        <v>298</v>
      </c>
      <c r="Z9" s="441"/>
      <c r="AA9" s="593">
        <v>30.812405818412131</v>
      </c>
      <c r="AB9" s="593">
        <v>30.511376865631352</v>
      </c>
      <c r="AC9" s="593">
        <v>30.649101787924145</v>
      </c>
      <c r="AD9" s="593">
        <v>30.541591769865846</v>
      </c>
      <c r="AE9" s="593">
        <v>31.848679456001232</v>
      </c>
      <c r="AF9" s="593">
        <v>32.150303481632982</v>
      </c>
      <c r="AG9" s="593">
        <v>33.269565247129286</v>
      </c>
      <c r="AH9" s="593">
        <v>34.066595861420517</v>
      </c>
      <c r="AI9" s="593">
        <v>32.509135617347702</v>
      </c>
      <c r="AJ9" s="593">
        <v>26.427525557282454</v>
      </c>
      <c r="AK9" s="593">
        <v>28.999206758503163</v>
      </c>
      <c r="AL9" s="593">
        <v>25.481026457816895</v>
      </c>
      <c r="AM9" s="593">
        <v>25.017412669964127</v>
      </c>
      <c r="AN9" s="593">
        <v>24.862266064381885</v>
      </c>
      <c r="AO9" s="593">
        <v>24.895576132662818</v>
      </c>
      <c r="AP9" s="593">
        <v>24.516807310025079</v>
      </c>
      <c r="AQ9" s="593">
        <v>24.541273520451572</v>
      </c>
      <c r="AR9" s="593">
        <v>23.977174894832761</v>
      </c>
      <c r="AS9" s="593">
        <v>23.095118103386774</v>
      </c>
      <c r="AT9" s="593">
        <v>22.63013531943313</v>
      </c>
      <c r="AU9" s="593">
        <v>22.312315567728767</v>
      </c>
      <c r="AV9" s="593">
        <v>21.835785656861006</v>
      </c>
      <c r="AW9" s="593">
        <v>21.425966607909881</v>
      </c>
      <c r="AX9" s="593">
        <v>21.47790381617688</v>
      </c>
      <c r="AY9" s="593">
        <v>20.848329884267457</v>
      </c>
      <c r="AZ9" s="3"/>
      <c r="BA9" s="3"/>
      <c r="BB9" s="3"/>
      <c r="BC9" s="3"/>
      <c r="BD9" s="438"/>
      <c r="BE9" s="439"/>
      <c r="BF9" s="2"/>
      <c r="BG9" s="2"/>
      <c r="BH9" s="2"/>
      <c r="BI9" s="4"/>
    </row>
    <row r="10" spans="1:61" s="432" customFormat="1" ht="39.950000000000003" customHeight="1">
      <c r="U10" s="442" t="s">
        <v>179</v>
      </c>
      <c r="V10" s="443"/>
      <c r="W10" s="460" t="s">
        <v>180</v>
      </c>
      <c r="X10" s="581"/>
      <c r="Y10" s="443" t="s">
        <v>298</v>
      </c>
      <c r="Z10" s="437"/>
      <c r="AA10" s="593">
        <v>15.9323098610065</v>
      </c>
      <c r="AB10" s="593">
        <v>17.349612944863189</v>
      </c>
      <c r="AC10" s="593">
        <v>17.76722403564693</v>
      </c>
      <c r="AD10" s="593">
        <v>18.129158284890007</v>
      </c>
      <c r="AE10" s="593">
        <v>21.051895213035113</v>
      </c>
      <c r="AF10" s="593">
        <v>25.213125254391045</v>
      </c>
      <c r="AG10" s="593">
        <v>24.597864156849216</v>
      </c>
      <c r="AH10" s="593">
        <v>24.436526451397135</v>
      </c>
      <c r="AI10" s="593">
        <v>23.741879420183373</v>
      </c>
      <c r="AJ10" s="593">
        <v>24.368058543524491</v>
      </c>
      <c r="AK10" s="593">
        <v>22.851863687079661</v>
      </c>
      <c r="AL10" s="593">
        <v>19.462338367101939</v>
      </c>
      <c r="AM10" s="593">
        <v>16.236285834572243</v>
      </c>
      <c r="AN10" s="593">
        <v>16.228322231453742</v>
      </c>
      <c r="AO10" s="593">
        <v>12.420810787123923</v>
      </c>
      <c r="AP10" s="593">
        <v>12.781737507538269</v>
      </c>
      <c r="AQ10" s="593">
        <v>14.626957148276901</v>
      </c>
      <c r="AR10" s="593">
        <v>16.707068277920666</v>
      </c>
      <c r="AS10" s="593">
        <v>19.284821797595242</v>
      </c>
      <c r="AT10" s="593">
        <v>20.937109292722468</v>
      </c>
      <c r="AU10" s="593">
        <v>23.304969084226251</v>
      </c>
      <c r="AV10" s="593">
        <v>26.071198284437727</v>
      </c>
      <c r="AW10" s="593">
        <v>29.348386618666755</v>
      </c>
      <c r="AX10" s="593">
        <v>32.087655774417975</v>
      </c>
      <c r="AY10" s="593">
        <v>35.784943452325692</v>
      </c>
      <c r="AZ10" s="3"/>
      <c r="BA10" s="3"/>
      <c r="BB10" s="3"/>
      <c r="BC10" s="3"/>
      <c r="BD10" s="438"/>
      <c r="BE10" s="439"/>
      <c r="BF10" s="2"/>
      <c r="BG10" s="2"/>
      <c r="BH10" s="2"/>
      <c r="BI10" s="4"/>
    </row>
    <row r="11" spans="1:61" s="432" customFormat="1" ht="39.950000000000003" customHeight="1">
      <c r="U11" s="442" t="s">
        <v>181</v>
      </c>
      <c r="V11" s="443"/>
      <c r="W11" s="460" t="s">
        <v>182</v>
      </c>
      <c r="X11" s="581"/>
      <c r="Y11" s="443" t="s">
        <v>299</v>
      </c>
      <c r="Z11" s="437"/>
      <c r="AA11" s="593">
        <v>6.5392993330603124</v>
      </c>
      <c r="AB11" s="593">
        <v>7.5069220881606293</v>
      </c>
      <c r="AC11" s="593">
        <v>7.6172931076973525</v>
      </c>
      <c r="AD11" s="593">
        <v>10.942797023893531</v>
      </c>
      <c r="AE11" s="593">
        <v>13.443461837094947</v>
      </c>
      <c r="AF11" s="593">
        <v>17.609918599177117</v>
      </c>
      <c r="AG11" s="593">
        <v>18.258177043160494</v>
      </c>
      <c r="AH11" s="593">
        <v>19.984282883097684</v>
      </c>
      <c r="AI11" s="593">
        <v>16.568476128945992</v>
      </c>
      <c r="AJ11" s="593">
        <v>13.118064707488832</v>
      </c>
      <c r="AK11" s="593">
        <v>11.873109881357884</v>
      </c>
      <c r="AL11" s="593">
        <v>9.8784684342627678</v>
      </c>
      <c r="AM11" s="593">
        <v>9.1994397103048353</v>
      </c>
      <c r="AN11" s="593">
        <v>8.8542056268787857</v>
      </c>
      <c r="AO11" s="593">
        <v>9.216640483583598</v>
      </c>
      <c r="AP11" s="593">
        <v>8.6233516588427417</v>
      </c>
      <c r="AQ11" s="593">
        <v>8.9987757459274516</v>
      </c>
      <c r="AR11" s="593">
        <v>7.9168495857216747</v>
      </c>
      <c r="AS11" s="593">
        <v>5.7434047787878875</v>
      </c>
      <c r="AT11" s="593">
        <v>4.0468721450282388</v>
      </c>
      <c r="AU11" s="593">
        <v>4.2495437036642674</v>
      </c>
      <c r="AV11" s="593">
        <v>3.7554464923644928</v>
      </c>
      <c r="AW11" s="593">
        <v>3.4363283067771979</v>
      </c>
      <c r="AX11" s="593">
        <v>3.2800593072681292</v>
      </c>
      <c r="AY11" s="593">
        <v>3.3614253074535889</v>
      </c>
      <c r="AZ11" s="3"/>
      <c r="BA11" s="3"/>
      <c r="BB11" s="3"/>
      <c r="BC11" s="3"/>
      <c r="BD11" s="438"/>
      <c r="BE11" s="439"/>
      <c r="BF11" s="2"/>
      <c r="BG11" s="2"/>
      <c r="BH11" s="2"/>
      <c r="BI11" s="4"/>
    </row>
    <row r="12" spans="1:61" s="432" customFormat="1" ht="39.950000000000003" customHeight="1" thickBot="1">
      <c r="U12" s="433" t="s">
        <v>183</v>
      </c>
      <c r="V12" s="616"/>
      <c r="W12" s="435" t="s">
        <v>184</v>
      </c>
      <c r="X12" s="609"/>
      <c r="Y12" s="436">
        <v>22800</v>
      </c>
      <c r="Z12" s="437"/>
      <c r="AA12" s="593">
        <v>12.850069876123966</v>
      </c>
      <c r="AB12" s="593">
        <v>14.206042348977288</v>
      </c>
      <c r="AC12" s="593">
        <v>15.635824676234234</v>
      </c>
      <c r="AD12" s="593">
        <v>15.701970570462503</v>
      </c>
      <c r="AE12" s="593">
        <v>15.019955788766001</v>
      </c>
      <c r="AF12" s="593">
        <v>16.447524694550538</v>
      </c>
      <c r="AG12" s="593">
        <v>17.022187764473411</v>
      </c>
      <c r="AH12" s="593">
        <v>14.510540478356033</v>
      </c>
      <c r="AI12" s="593">
        <v>13.224101247799888</v>
      </c>
      <c r="AJ12" s="593">
        <v>9.1766166900014632</v>
      </c>
      <c r="AK12" s="593">
        <v>7.0313589307549007</v>
      </c>
      <c r="AL12" s="593">
        <v>6.0660167800018465</v>
      </c>
      <c r="AM12" s="593">
        <v>5.7354807991064209</v>
      </c>
      <c r="AN12" s="593">
        <v>5.4063108216924833</v>
      </c>
      <c r="AO12" s="593">
        <v>5.2587023289238077</v>
      </c>
      <c r="AP12" s="593">
        <v>5.0530064154062853</v>
      </c>
      <c r="AQ12" s="593">
        <v>5.2289023176758471</v>
      </c>
      <c r="AR12" s="593">
        <v>4.733451609827128</v>
      </c>
      <c r="AS12" s="593">
        <v>4.1771687224711584</v>
      </c>
      <c r="AT12" s="593">
        <v>2.4466334261602305</v>
      </c>
      <c r="AU12" s="593">
        <v>2.4238716471637818</v>
      </c>
      <c r="AV12" s="593">
        <v>2.247642725314186</v>
      </c>
      <c r="AW12" s="593">
        <v>2.2345432822934996</v>
      </c>
      <c r="AX12" s="593">
        <v>2.1018130508240449</v>
      </c>
      <c r="AY12" s="593">
        <v>2.0644132446339114</v>
      </c>
      <c r="AZ12" s="5"/>
      <c r="BA12" s="5"/>
      <c r="BB12" s="5"/>
      <c r="BC12" s="5"/>
      <c r="BD12" s="444"/>
      <c r="BE12" s="445"/>
      <c r="BF12" s="2"/>
      <c r="BG12" s="2"/>
      <c r="BH12" s="2"/>
      <c r="BI12" s="4"/>
    </row>
    <row r="13" spans="1:61" s="432" customFormat="1" ht="39.950000000000003" customHeight="1" thickTop="1" thickBot="1">
      <c r="U13" s="614" t="s">
        <v>301</v>
      </c>
      <c r="V13" s="615"/>
      <c r="W13" s="610" t="s">
        <v>300</v>
      </c>
      <c r="X13" s="608"/>
      <c r="Y13" s="436">
        <v>17200</v>
      </c>
      <c r="Z13" s="603"/>
      <c r="AA13" s="604">
        <v>3.2888772785813876E-2</v>
      </c>
      <c r="AB13" s="604">
        <v>3.2888772785813876E-2</v>
      </c>
      <c r="AC13" s="604">
        <v>3.2888772785813876E-2</v>
      </c>
      <c r="AD13" s="604">
        <v>4.3851697047751832E-2</v>
      </c>
      <c r="AE13" s="604">
        <v>7.6740469833565708E-2</v>
      </c>
      <c r="AF13" s="604">
        <v>0.20281409884585214</v>
      </c>
      <c r="AG13" s="604">
        <v>0.19427413105106325</v>
      </c>
      <c r="AH13" s="604">
        <v>0.17277935042516238</v>
      </c>
      <c r="AI13" s="604">
        <v>0.17265466808746663</v>
      </c>
      <c r="AJ13" s="604">
        <v>0.28258917107369835</v>
      </c>
      <c r="AK13" s="604">
        <v>0.18601261607893385</v>
      </c>
      <c r="AL13" s="604">
        <v>0.1950529104876621</v>
      </c>
      <c r="AM13" s="604">
        <v>0.27172283306236583</v>
      </c>
      <c r="AN13" s="604">
        <v>0.29913627155908129</v>
      </c>
      <c r="AO13" s="604">
        <v>0.36735833940564011</v>
      </c>
      <c r="AP13" s="604">
        <v>1.2498727115608002</v>
      </c>
      <c r="AQ13" s="604">
        <v>1.0934337439505402</v>
      </c>
      <c r="AR13" s="604">
        <v>1.2101174562836103</v>
      </c>
      <c r="AS13" s="604">
        <v>1.1731596538669968</v>
      </c>
      <c r="AT13" s="604">
        <v>1.1666753975192692</v>
      </c>
      <c r="AU13" s="604">
        <v>1.3694614715489335</v>
      </c>
      <c r="AV13" s="604">
        <v>1.5612999689066398</v>
      </c>
      <c r="AW13" s="604">
        <v>1.255572249382888</v>
      </c>
      <c r="AX13" s="604">
        <v>1.3609573656739451</v>
      </c>
      <c r="AY13" s="604">
        <v>0.83071845856963</v>
      </c>
      <c r="AZ13" s="605"/>
      <c r="BA13" s="605"/>
      <c r="BB13" s="605"/>
      <c r="BC13" s="605"/>
      <c r="BD13" s="606"/>
      <c r="BE13" s="607"/>
      <c r="BF13" s="2"/>
      <c r="BG13" s="2"/>
      <c r="BH13" s="2"/>
      <c r="BI13" s="4"/>
    </row>
    <row r="14" spans="1:61" s="432" customFormat="1" ht="39.950000000000003" customHeight="1" thickTop="1" thickBot="1">
      <c r="U14" s="446" t="s">
        <v>185</v>
      </c>
      <c r="V14" s="447"/>
      <c r="W14" s="594" t="s">
        <v>113</v>
      </c>
      <c r="X14" s="595"/>
      <c r="Y14" s="596"/>
      <c r="Z14" s="597"/>
      <c r="AA14" s="598">
        <f>SUM(AA5,AA8:AA13)</f>
        <v>1270.7429481638571</v>
      </c>
      <c r="AB14" s="598">
        <f t="shared" ref="AB14:AX14" si="2">SUM(AB5,AB8:AB13)</f>
        <v>1280.937699111643</v>
      </c>
      <c r="AC14" s="598">
        <f t="shared" si="2"/>
        <v>1294.4046026530784</v>
      </c>
      <c r="AD14" s="598">
        <f t="shared" si="2"/>
        <v>1285.8766551527758</v>
      </c>
      <c r="AE14" s="598">
        <f t="shared" si="2"/>
        <v>1358.2676779885198</v>
      </c>
      <c r="AF14" s="598">
        <f t="shared" si="2"/>
        <v>1379.9245442252243</v>
      </c>
      <c r="AG14" s="598">
        <f t="shared" si="2"/>
        <v>1393.10943817066</v>
      </c>
      <c r="AH14" s="598">
        <f t="shared" si="2"/>
        <v>1389.9069937406191</v>
      </c>
      <c r="AI14" s="598">
        <f t="shared" si="2"/>
        <v>1345.8402383973462</v>
      </c>
      <c r="AJ14" s="598">
        <f t="shared" si="2"/>
        <v>1367.8860892358991</v>
      </c>
      <c r="AK14" s="598">
        <f t="shared" si="2"/>
        <v>1386.7138435007453</v>
      </c>
      <c r="AL14" s="598">
        <f t="shared" si="2"/>
        <v>1358.7155079521835</v>
      </c>
      <c r="AM14" s="598">
        <f t="shared" si="2"/>
        <v>1390.3311411257926</v>
      </c>
      <c r="AN14" s="598">
        <f t="shared" si="2"/>
        <v>1392.7021457896292</v>
      </c>
      <c r="AO14" s="598">
        <f t="shared" si="2"/>
        <v>1389.5931877859402</v>
      </c>
      <c r="AP14" s="598">
        <f t="shared" si="2"/>
        <v>1397.1018189467895</v>
      </c>
      <c r="AQ14" s="598">
        <f t="shared" si="2"/>
        <v>1377.8619388730278</v>
      </c>
      <c r="AR14" s="598">
        <f t="shared" si="2"/>
        <v>1412.7950742384883</v>
      </c>
      <c r="AS14" s="598">
        <f t="shared" si="2"/>
        <v>1327.168528556416</v>
      </c>
      <c r="AT14" s="598">
        <f t="shared" si="2"/>
        <v>1251.0035835490164</v>
      </c>
      <c r="AU14" s="598">
        <f t="shared" si="2"/>
        <v>1304.9026420712798</v>
      </c>
      <c r="AV14" s="598">
        <f t="shared" si="2"/>
        <v>1354.616007211288</v>
      </c>
      <c r="AW14" s="598">
        <f t="shared" si="2"/>
        <v>1390.339972593755</v>
      </c>
      <c r="AX14" s="598">
        <f t="shared" si="2"/>
        <v>1407.883225535036</v>
      </c>
      <c r="AY14" s="598">
        <f>SUM(AY5,AY8:AY13)</f>
        <v>1363.8623051251091</v>
      </c>
      <c r="AZ14" s="448"/>
      <c r="BA14" s="448"/>
      <c r="BB14" s="448"/>
      <c r="BC14" s="448"/>
      <c r="BD14" s="449"/>
      <c r="BE14" s="450"/>
      <c r="BF14" s="2"/>
      <c r="BG14" s="2"/>
      <c r="BH14" s="2"/>
      <c r="BI14" s="4"/>
    </row>
    <row r="15" spans="1:61" s="432" customFormat="1" ht="14.25" customHeight="1">
      <c r="U15" s="451"/>
      <c r="V15" s="452"/>
      <c r="W15" s="453" t="s">
        <v>186</v>
      </c>
      <c r="Y15" s="452"/>
      <c r="Z15" s="454"/>
      <c r="AA15" s="455"/>
      <c r="AB15" s="455"/>
      <c r="AC15" s="455"/>
      <c r="AD15" s="455"/>
      <c r="AE15" s="455"/>
      <c r="AF15" s="455"/>
      <c r="AG15" s="455"/>
      <c r="AH15" s="455"/>
      <c r="AI15" s="455"/>
      <c r="AJ15" s="455"/>
      <c r="AK15" s="455"/>
      <c r="AL15" s="455"/>
      <c r="AM15" s="455"/>
      <c r="AN15" s="455"/>
      <c r="AO15" s="455"/>
      <c r="AP15" s="455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</row>
    <row r="16" spans="1:61" s="432" customFormat="1" ht="15.75">
      <c r="U16" s="451"/>
      <c r="V16" s="452"/>
      <c r="W16" s="456"/>
      <c r="Y16" s="457"/>
      <c r="Z16" s="454"/>
      <c r="AA16" s="440"/>
      <c r="AB16" s="440"/>
      <c r="AC16" s="440"/>
      <c r="AD16" s="440"/>
      <c r="AE16" s="440"/>
      <c r="AF16" s="440"/>
      <c r="AG16" s="440"/>
      <c r="AH16" s="440"/>
      <c r="AI16" s="440"/>
      <c r="AJ16" s="440"/>
      <c r="AK16" s="440"/>
      <c r="AL16" s="440"/>
      <c r="AM16" s="440"/>
      <c r="AN16" s="440"/>
      <c r="AO16" s="440"/>
      <c r="AP16" s="440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</row>
    <row r="17" spans="21:79" s="432" customFormat="1" ht="21.75" customHeight="1" thickBot="1">
      <c r="U17" s="1"/>
      <c r="V17" s="458"/>
      <c r="W17" s="564" t="s">
        <v>509</v>
      </c>
      <c r="Y17" s="458"/>
      <c r="Z17" s="458"/>
      <c r="AA17" s="585"/>
      <c r="BF17" s="80"/>
      <c r="BH17" s="4"/>
    </row>
    <row r="18" spans="21:79" s="432" customFormat="1" ht="14.25">
      <c r="U18" s="422"/>
      <c r="V18" s="423"/>
      <c r="W18" s="563" t="s">
        <v>259</v>
      </c>
      <c r="X18" s="586"/>
      <c r="Y18" s="423" t="s">
        <v>10</v>
      </c>
      <c r="Z18" s="424"/>
      <c r="AA18" s="429">
        <v>1990</v>
      </c>
      <c r="AB18" s="429">
        <f t="shared" ref="AB18:BE18" si="3">AA18+1</f>
        <v>1991</v>
      </c>
      <c r="AC18" s="429">
        <f t="shared" si="3"/>
        <v>1992</v>
      </c>
      <c r="AD18" s="429">
        <f t="shared" si="3"/>
        <v>1993</v>
      </c>
      <c r="AE18" s="429">
        <f t="shared" si="3"/>
        <v>1994</v>
      </c>
      <c r="AF18" s="429">
        <f t="shared" si="3"/>
        <v>1995</v>
      </c>
      <c r="AG18" s="429">
        <f t="shared" si="3"/>
        <v>1996</v>
      </c>
      <c r="AH18" s="429">
        <f t="shared" si="3"/>
        <v>1997</v>
      </c>
      <c r="AI18" s="429">
        <f t="shared" si="3"/>
        <v>1998</v>
      </c>
      <c r="AJ18" s="430">
        <f t="shared" si="3"/>
        <v>1999</v>
      </c>
      <c r="AK18" s="430">
        <f t="shared" si="3"/>
        <v>2000</v>
      </c>
      <c r="AL18" s="430">
        <f t="shared" si="3"/>
        <v>2001</v>
      </c>
      <c r="AM18" s="430">
        <f t="shared" si="3"/>
        <v>2002</v>
      </c>
      <c r="AN18" s="429">
        <f t="shared" si="3"/>
        <v>2003</v>
      </c>
      <c r="AO18" s="429">
        <f t="shared" si="3"/>
        <v>2004</v>
      </c>
      <c r="AP18" s="429">
        <f t="shared" si="3"/>
        <v>2005</v>
      </c>
      <c r="AQ18" s="429">
        <f t="shared" si="3"/>
        <v>2006</v>
      </c>
      <c r="AR18" s="428">
        <f t="shared" si="3"/>
        <v>2007</v>
      </c>
      <c r="AS18" s="459">
        <f t="shared" si="3"/>
        <v>2008</v>
      </c>
      <c r="AT18" s="429">
        <f t="shared" si="3"/>
        <v>2009</v>
      </c>
      <c r="AU18" s="459">
        <f t="shared" si="3"/>
        <v>2010</v>
      </c>
      <c r="AV18" s="430">
        <f t="shared" si="3"/>
        <v>2011</v>
      </c>
      <c r="AW18" s="429">
        <f t="shared" si="3"/>
        <v>2012</v>
      </c>
      <c r="AX18" s="429">
        <f t="shared" si="3"/>
        <v>2013</v>
      </c>
      <c r="AY18" s="428">
        <f t="shared" si="3"/>
        <v>2014</v>
      </c>
      <c r="AZ18" s="429">
        <f t="shared" si="3"/>
        <v>2015</v>
      </c>
      <c r="BA18" s="429">
        <f t="shared" si="3"/>
        <v>2016</v>
      </c>
      <c r="BB18" s="429">
        <f t="shared" si="3"/>
        <v>2017</v>
      </c>
      <c r="BC18" s="429">
        <f t="shared" si="3"/>
        <v>2018</v>
      </c>
      <c r="BD18" s="430">
        <f t="shared" si="3"/>
        <v>2019</v>
      </c>
      <c r="BE18" s="431">
        <f t="shared" si="3"/>
        <v>2020</v>
      </c>
      <c r="BG18" s="1020" t="s">
        <v>517</v>
      </c>
      <c r="BH18" s="1021"/>
    </row>
    <row r="19" spans="21:79" s="432" customFormat="1" ht="18.75">
      <c r="U19" s="433" t="s">
        <v>173</v>
      </c>
      <c r="V19" s="434"/>
      <c r="W19" s="824" t="s">
        <v>188</v>
      </c>
      <c r="X19" s="581"/>
      <c r="Y19" s="434">
        <v>1</v>
      </c>
      <c r="Z19" s="701"/>
      <c r="AA19" s="461">
        <f t="shared" ref="AA19:AP19" si="4">AA5/AA$14</f>
        <v>0.90969902417244708</v>
      </c>
      <c r="AB19" s="461">
        <f t="shared" si="4"/>
        <v>0.90907961144004223</v>
      </c>
      <c r="AC19" s="461">
        <f t="shared" si="4"/>
        <v>0.90745892256546679</v>
      </c>
      <c r="AD19" s="461">
        <f t="shared" si="4"/>
        <v>0.90810787601549292</v>
      </c>
      <c r="AE19" s="461">
        <f t="shared" si="4"/>
        <v>0.9047824012924448</v>
      </c>
      <c r="AF19" s="461">
        <f t="shared" si="4"/>
        <v>0.90040721949009883</v>
      </c>
      <c r="AG19" s="461">
        <f t="shared" si="4"/>
        <v>0.90105210917564871</v>
      </c>
      <c r="AH19" s="461">
        <f t="shared" si="4"/>
        <v>0.90154039969616584</v>
      </c>
      <c r="AI19" s="461">
        <f t="shared" si="4"/>
        <v>0.90520236123573683</v>
      </c>
      <c r="AJ19" s="461">
        <f t="shared" si="4"/>
        <v>0.91607200118850907</v>
      </c>
      <c r="AK19" s="461">
        <f t="shared" si="4"/>
        <v>0.9189336315113622</v>
      </c>
      <c r="AL19" s="461">
        <f t="shared" si="4"/>
        <v>0.92542151219981139</v>
      </c>
      <c r="AM19" s="461">
        <f t="shared" si="4"/>
        <v>0.93100065165924217</v>
      </c>
      <c r="AN19" s="461">
        <f t="shared" si="4"/>
        <v>0.93307144850834378</v>
      </c>
      <c r="AO19" s="461">
        <f t="shared" si="4"/>
        <v>0.93439857066974119</v>
      </c>
      <c r="AP19" s="461">
        <f t="shared" si="4"/>
        <v>0.93474849563019036</v>
      </c>
      <c r="AQ19" s="461">
        <f t="shared" ref="AB19:BE27" si="5">AQ5/AQ$14</f>
        <v>0.9327333900610747</v>
      </c>
      <c r="AR19" s="461">
        <f t="shared" si="5"/>
        <v>0.93417595916468066</v>
      </c>
      <c r="AS19" s="461">
        <f t="shared" si="5"/>
        <v>0.93089595152245441</v>
      </c>
      <c r="AT19" s="461">
        <f t="shared" si="5"/>
        <v>0.9293388180920128</v>
      </c>
      <c r="AU19" s="461">
        <f t="shared" si="5"/>
        <v>0.92954844755012311</v>
      </c>
      <c r="AV19" s="461">
        <f t="shared" si="5"/>
        <v>0.93152814615803203</v>
      </c>
      <c r="AW19" s="461">
        <f t="shared" si="5"/>
        <v>0.9322801501176301</v>
      </c>
      <c r="AX19" s="461">
        <f t="shared" si="5"/>
        <v>0.93154682535483901</v>
      </c>
      <c r="AY19" s="461">
        <f t="shared" si="5"/>
        <v>0.92787270720868509</v>
      </c>
      <c r="AZ19" s="461" t="e">
        <f t="shared" si="5"/>
        <v>#DIV/0!</v>
      </c>
      <c r="BA19" s="461" t="e">
        <f t="shared" si="5"/>
        <v>#DIV/0!</v>
      </c>
      <c r="BB19" s="461" t="e">
        <f t="shared" si="5"/>
        <v>#DIV/0!</v>
      </c>
      <c r="BC19" s="461" t="e">
        <f t="shared" si="5"/>
        <v>#DIV/0!</v>
      </c>
      <c r="BD19" s="461" t="e">
        <f t="shared" si="5"/>
        <v>#DIV/0!</v>
      </c>
      <c r="BE19" s="461" t="e">
        <f t="shared" si="5"/>
        <v>#DIV/0!</v>
      </c>
      <c r="BF19" s="2"/>
      <c r="BI19" s="2"/>
    </row>
    <row r="20" spans="21:79" s="432" customFormat="1" ht="15.75">
      <c r="U20" s="433"/>
      <c r="V20" s="434"/>
      <c r="W20" s="584"/>
      <c r="X20" s="825" t="s">
        <v>282</v>
      </c>
      <c r="Y20" s="434">
        <v>1</v>
      </c>
      <c r="Z20" s="701"/>
      <c r="AA20" s="461">
        <f t="shared" ref="AA20:AA28" si="6">AA6/AA$14</f>
        <v>0.83954344052857388</v>
      </c>
      <c r="AB20" s="461">
        <f t="shared" si="5"/>
        <v>0.83848051687963243</v>
      </c>
      <c r="AC20" s="461">
        <f t="shared" si="5"/>
        <v>0.83626595593015163</v>
      </c>
      <c r="AD20" s="461">
        <f t="shared" si="5"/>
        <v>0.83820568991724009</v>
      </c>
      <c r="AE20" s="461">
        <f t="shared" si="5"/>
        <v>0.83502713877190748</v>
      </c>
      <c r="AF20" s="461">
        <f t="shared" si="5"/>
        <v>0.83095234942842344</v>
      </c>
      <c r="AG20" s="461">
        <f t="shared" si="5"/>
        <v>0.83150268944064687</v>
      </c>
      <c r="AH20" s="461">
        <f t="shared" si="5"/>
        <v>0.83255283461725782</v>
      </c>
      <c r="AI20" s="461">
        <f t="shared" si="5"/>
        <v>0.83822217955017908</v>
      </c>
      <c r="AJ20" s="461">
        <f t="shared" si="5"/>
        <v>0.85009704176112577</v>
      </c>
      <c r="AK20" s="461">
        <f t="shared" si="5"/>
        <v>0.85244037216588631</v>
      </c>
      <c r="AL20" s="461">
        <f t="shared" si="5"/>
        <v>0.85889807996535628</v>
      </c>
      <c r="AM20" s="461">
        <f t="shared" si="5"/>
        <v>0.86778477355502648</v>
      </c>
      <c r="AN20" s="461">
        <f t="shared" si="5"/>
        <v>0.87000112112023187</v>
      </c>
      <c r="AO20" s="461">
        <f t="shared" si="5"/>
        <v>0.87192143900226371</v>
      </c>
      <c r="AP20" s="461">
        <f t="shared" si="5"/>
        <v>0.87253424939065416</v>
      </c>
      <c r="AQ20" s="461">
        <f t="shared" si="5"/>
        <v>0.8708567235251089</v>
      </c>
      <c r="AR20" s="461">
        <f t="shared" si="5"/>
        <v>0.87387034177125078</v>
      </c>
      <c r="AS20" s="461">
        <f t="shared" si="5"/>
        <v>0.86895407483185805</v>
      </c>
      <c r="AT20" s="461">
        <f t="shared" si="5"/>
        <v>0.87129531188935083</v>
      </c>
      <c r="AU20" s="461">
        <f t="shared" si="5"/>
        <v>0.87267685342274492</v>
      </c>
      <c r="AV20" s="461">
        <f t="shared" si="5"/>
        <v>0.87726880170595667</v>
      </c>
      <c r="AW20" s="461">
        <f t="shared" si="5"/>
        <v>0.87801969763341281</v>
      </c>
      <c r="AX20" s="461">
        <f t="shared" si="5"/>
        <v>0.87722884769601783</v>
      </c>
      <c r="AY20" s="461">
        <f t="shared" si="5"/>
        <v>0.87201183765558088</v>
      </c>
      <c r="AZ20" s="461" t="e">
        <f t="shared" si="5"/>
        <v>#DIV/0!</v>
      </c>
      <c r="BA20" s="461" t="e">
        <f t="shared" si="5"/>
        <v>#DIV/0!</v>
      </c>
      <c r="BB20" s="461" t="e">
        <f t="shared" si="5"/>
        <v>#DIV/0!</v>
      </c>
      <c r="BC20" s="461" t="e">
        <f t="shared" si="5"/>
        <v>#DIV/0!</v>
      </c>
      <c r="BD20" s="461" t="e">
        <f t="shared" si="5"/>
        <v>#DIV/0!</v>
      </c>
      <c r="BE20" s="461" t="e">
        <f t="shared" si="5"/>
        <v>#DIV/0!</v>
      </c>
      <c r="BF20" s="2"/>
      <c r="BG20" s="1022"/>
      <c r="BH20" s="1024"/>
      <c r="BI20" s="2"/>
    </row>
    <row r="21" spans="21:79" s="432" customFormat="1" ht="18.75">
      <c r="U21" s="433"/>
      <c r="V21" s="434"/>
      <c r="W21" s="583"/>
      <c r="X21" s="825" t="s">
        <v>283</v>
      </c>
      <c r="Y21" s="434">
        <v>1</v>
      </c>
      <c r="Z21" s="701"/>
      <c r="AA21" s="461">
        <f t="shared" si="6"/>
        <v>7.0155583643873157E-2</v>
      </c>
      <c r="AB21" s="461">
        <f t="shared" si="5"/>
        <v>7.0599094560409789E-2</v>
      </c>
      <c r="AC21" s="461">
        <f t="shared" si="5"/>
        <v>7.1192966635315241E-2</v>
      </c>
      <c r="AD21" s="461">
        <f t="shared" si="5"/>
        <v>6.9902186098252828E-2</v>
      </c>
      <c r="AE21" s="461">
        <f t="shared" si="5"/>
        <v>6.9755262520537376E-2</v>
      </c>
      <c r="AF21" s="461">
        <f t="shared" si="5"/>
        <v>6.9454870061675444E-2</v>
      </c>
      <c r="AG21" s="461">
        <f t="shared" si="5"/>
        <v>6.9549419735001936E-2</v>
      </c>
      <c r="AH21" s="461">
        <f t="shared" si="5"/>
        <v>6.898756507890802E-2</v>
      </c>
      <c r="AI21" s="461">
        <f t="shared" si="5"/>
        <v>6.6980181685557777E-2</v>
      </c>
      <c r="AJ21" s="461">
        <f t="shared" si="5"/>
        <v>6.5974959427383364E-2</v>
      </c>
      <c r="AK21" s="461">
        <f t="shared" si="5"/>
        <v>6.6493259345475814E-2</v>
      </c>
      <c r="AL21" s="461">
        <f t="shared" si="5"/>
        <v>6.6523432234455004E-2</v>
      </c>
      <c r="AM21" s="461">
        <f t="shared" si="5"/>
        <v>6.3215878104215695E-2</v>
      </c>
      <c r="AN21" s="461">
        <f t="shared" si="5"/>
        <v>6.3070327388111969E-2</v>
      </c>
      <c r="AO21" s="461">
        <f t="shared" si="5"/>
        <v>6.2477131667477502E-2</v>
      </c>
      <c r="AP21" s="461">
        <f t="shared" si="5"/>
        <v>6.2214246239536135E-2</v>
      </c>
      <c r="AQ21" s="461">
        <f t="shared" si="5"/>
        <v>6.1876666535965914E-2</v>
      </c>
      <c r="AR21" s="461">
        <f t="shared" si="5"/>
        <v>6.0305617393429892E-2</v>
      </c>
      <c r="AS21" s="461">
        <f t="shared" si="5"/>
        <v>6.194187669059633E-2</v>
      </c>
      <c r="AT21" s="461">
        <f t="shared" si="5"/>
        <v>5.8043506202662069E-2</v>
      </c>
      <c r="AU21" s="461">
        <f t="shared" si="5"/>
        <v>5.6871594127378265E-2</v>
      </c>
      <c r="AV21" s="461">
        <f t="shared" si="5"/>
        <v>5.4259344452075246E-2</v>
      </c>
      <c r="AW21" s="461">
        <f t="shared" si="5"/>
        <v>5.4260452484217229E-2</v>
      </c>
      <c r="AX21" s="461">
        <f t="shared" si="5"/>
        <v>5.4317977658821265E-2</v>
      </c>
      <c r="AY21" s="461">
        <f t="shared" si="5"/>
        <v>5.5860869553104327E-2</v>
      </c>
      <c r="AZ21" s="461" t="e">
        <f t="shared" si="5"/>
        <v>#DIV/0!</v>
      </c>
      <c r="BA21" s="461" t="e">
        <f t="shared" si="5"/>
        <v>#DIV/0!</v>
      </c>
      <c r="BB21" s="461" t="e">
        <f t="shared" si="5"/>
        <v>#DIV/0!</v>
      </c>
      <c r="BC21" s="461" t="e">
        <f t="shared" si="5"/>
        <v>#DIV/0!</v>
      </c>
      <c r="BD21" s="461" t="e">
        <f t="shared" si="5"/>
        <v>#DIV/0!</v>
      </c>
      <c r="BE21" s="461" t="e">
        <f t="shared" si="5"/>
        <v>#DIV/0!</v>
      </c>
      <c r="BF21" s="2"/>
      <c r="BG21" s="1099" t="s">
        <v>518</v>
      </c>
      <c r="BH21" s="1023">
        <f>AY19</f>
        <v>0.92787270720868509</v>
      </c>
      <c r="BI21" s="2"/>
    </row>
    <row r="22" spans="21:79" s="432" customFormat="1" ht="18.75">
      <c r="U22" s="433" t="s">
        <v>175</v>
      </c>
      <c r="V22" s="434"/>
      <c r="W22" s="460" t="s">
        <v>189</v>
      </c>
      <c r="X22" s="581"/>
      <c r="Y22" s="434">
        <v>25</v>
      </c>
      <c r="Z22" s="701"/>
      <c r="AA22" s="461">
        <f t="shared" si="6"/>
        <v>3.8231457159756371E-2</v>
      </c>
      <c r="AB22" s="461">
        <f t="shared" si="5"/>
        <v>3.6579851101585001E-2</v>
      </c>
      <c r="AC22" s="461">
        <f t="shared" si="5"/>
        <v>3.7147012678178389E-2</v>
      </c>
      <c r="AD22" s="461">
        <f t="shared" si="5"/>
        <v>3.3286682285119343E-2</v>
      </c>
      <c r="AE22" s="461">
        <f t="shared" si="5"/>
        <v>3.5258332883503725E-2</v>
      </c>
      <c r="AF22" s="461">
        <f t="shared" si="5"/>
        <v>3.3195174559612933E-2</v>
      </c>
      <c r="AG22" s="461">
        <f t="shared" si="5"/>
        <v>3.1945209064306521E-2</v>
      </c>
      <c r="AH22" s="461">
        <f t="shared" si="5"/>
        <v>3.1425816428879566E-2</v>
      </c>
      <c r="AI22" s="461">
        <f t="shared" si="5"/>
        <v>3.0736359704103308E-2</v>
      </c>
      <c r="AJ22" s="461">
        <f t="shared" si="5"/>
        <v>3.028840466198314E-2</v>
      </c>
      <c r="AK22" s="461">
        <f t="shared" si="5"/>
        <v>2.9908335988808488E-2</v>
      </c>
      <c r="AL22" s="461">
        <f t="shared" si="5"/>
        <v>2.962212821485271E-2</v>
      </c>
      <c r="AM22" s="461">
        <f t="shared" si="5"/>
        <v>2.8390071761300317E-2</v>
      </c>
      <c r="AN22" s="461">
        <f t="shared" si="5"/>
        <v>2.6970085724797161E-2</v>
      </c>
      <c r="AO22" s="461">
        <f t="shared" si="5"/>
        <v>2.8065919995468733E-2</v>
      </c>
      <c r="AP22" s="461">
        <f t="shared" si="5"/>
        <v>2.7870710146276949E-2</v>
      </c>
      <c r="AQ22" s="461">
        <f t="shared" si="5"/>
        <v>2.7720309298057036E-2</v>
      </c>
      <c r="AR22" s="461">
        <f t="shared" si="5"/>
        <v>2.7216416262459228E-2</v>
      </c>
      <c r="AS22" s="461">
        <f t="shared" si="5"/>
        <v>2.8812501544713931E-2</v>
      </c>
      <c r="AT22" s="461">
        <f t="shared" si="5"/>
        <v>2.9712118088734099E-2</v>
      </c>
      <c r="AU22" s="461">
        <f t="shared" si="5"/>
        <v>2.9329586914458031E-2</v>
      </c>
      <c r="AV22" s="461">
        <f t="shared" si="5"/>
        <v>2.7521966322122862E-2</v>
      </c>
      <c r="AW22" s="461">
        <f t="shared" si="5"/>
        <v>2.6218635645260526E-2</v>
      </c>
      <c r="AX22" s="461">
        <f t="shared" si="5"/>
        <v>2.5616959097921742E-2</v>
      </c>
      <c r="AY22" s="461">
        <f t="shared" si="5"/>
        <v>2.6015724115412898E-2</v>
      </c>
      <c r="AZ22" s="461" t="e">
        <f t="shared" si="5"/>
        <v>#DIV/0!</v>
      </c>
      <c r="BA22" s="461" t="e">
        <f t="shared" si="5"/>
        <v>#DIV/0!</v>
      </c>
      <c r="BB22" s="461" t="e">
        <f t="shared" si="5"/>
        <v>#DIV/0!</v>
      </c>
      <c r="BC22" s="461" t="e">
        <f t="shared" si="5"/>
        <v>#DIV/0!</v>
      </c>
      <c r="BD22" s="461" t="e">
        <f t="shared" si="5"/>
        <v>#DIV/0!</v>
      </c>
      <c r="BE22" s="461" t="e">
        <f t="shared" si="5"/>
        <v>#DIV/0!</v>
      </c>
      <c r="BF22" s="465"/>
      <c r="BG22" s="1099" t="s">
        <v>572</v>
      </c>
      <c r="BH22" s="1023">
        <f t="shared" ref="BH22:BH27" si="7">AY22</f>
        <v>2.6015724115412898E-2</v>
      </c>
      <c r="BI22" s="465"/>
      <c r="BL22" s="456"/>
      <c r="BM22" s="456"/>
      <c r="BN22" s="466"/>
      <c r="BO22" s="456"/>
      <c r="BP22" s="456"/>
      <c r="BQ22" s="456"/>
      <c r="BR22" s="456"/>
      <c r="BS22" s="456"/>
      <c r="BT22" s="456"/>
      <c r="BU22" s="456"/>
      <c r="BV22" s="456"/>
      <c r="BW22" s="456"/>
      <c r="BX22" s="456"/>
      <c r="BY22" s="456"/>
      <c r="BZ22" s="456"/>
      <c r="CA22" s="2"/>
    </row>
    <row r="23" spans="21:79" s="432" customFormat="1" ht="18.75">
      <c r="U23" s="433" t="s">
        <v>177</v>
      </c>
      <c r="V23" s="434"/>
      <c r="W23" s="460" t="s">
        <v>191</v>
      </c>
      <c r="X23" s="581"/>
      <c r="Y23" s="434">
        <v>298</v>
      </c>
      <c r="Z23" s="701"/>
      <c r="AA23" s="461">
        <f t="shared" si="6"/>
        <v>2.4247552081980154E-2</v>
      </c>
      <c r="AB23" s="461">
        <f t="shared" si="5"/>
        <v>2.3819563501637612E-2</v>
      </c>
      <c r="AC23" s="461">
        <f t="shared" si="5"/>
        <v>2.3678146481482039E-2</v>
      </c>
      <c r="AD23" s="461">
        <f t="shared" si="5"/>
        <v>2.3751571853707212E-2</v>
      </c>
      <c r="AE23" s="461">
        <f t="shared" si="5"/>
        <v>2.3448013946092309E-2</v>
      </c>
      <c r="AF23" s="461">
        <f t="shared" si="5"/>
        <v>2.3298595286370651E-2</v>
      </c>
      <c r="AG23" s="461">
        <f t="shared" si="5"/>
        <v>2.3881515935185033E-2</v>
      </c>
      <c r="AH23" s="461">
        <f t="shared" si="5"/>
        <v>2.4509982333233687E-2</v>
      </c>
      <c r="AI23" s="461">
        <f t="shared" si="5"/>
        <v>2.4155270952561383E-2</v>
      </c>
      <c r="AJ23" s="461">
        <f t="shared" si="5"/>
        <v>1.9319975373128375E-2</v>
      </c>
      <c r="AK23" s="461">
        <f t="shared" si="5"/>
        <v>2.0912178020300824E-2</v>
      </c>
      <c r="AL23" s="461">
        <f t="shared" si="5"/>
        <v>1.8753761408244436E-2</v>
      </c>
      <c r="AM23" s="461">
        <f t="shared" si="5"/>
        <v>1.799385191768544E-2</v>
      </c>
      <c r="AN23" s="461">
        <f t="shared" si="5"/>
        <v>1.7851818595630561E-2</v>
      </c>
      <c r="AO23" s="461">
        <f t="shared" si="5"/>
        <v>1.791572983480821E-2</v>
      </c>
      <c r="AP23" s="461">
        <f t="shared" si="5"/>
        <v>1.7548332539218343E-2</v>
      </c>
      <c r="AQ23" s="461">
        <f t="shared" si="5"/>
        <v>1.781112666521888E-2</v>
      </c>
      <c r="AR23" s="461">
        <f t="shared" si="5"/>
        <v>1.6971445705072773E-2</v>
      </c>
      <c r="AS23" s="461">
        <f t="shared" si="5"/>
        <v>1.7401797591228094E-2</v>
      </c>
      <c r="AT23" s="461">
        <f t="shared" si="5"/>
        <v>1.808958472783339E-2</v>
      </c>
      <c r="AU23" s="461">
        <f t="shared" si="5"/>
        <v>1.7098835459718506E-2</v>
      </c>
      <c r="AV23" s="461">
        <f t="shared" si="5"/>
        <v>1.6119539072783996E-2</v>
      </c>
      <c r="AW23" s="461">
        <f t="shared" si="5"/>
        <v>1.5410595271844607E-2</v>
      </c>
      <c r="AX23" s="461">
        <f t="shared" si="5"/>
        <v>1.5255458284201561E-2</v>
      </c>
      <c r="AY23" s="461">
        <f t="shared" si="5"/>
        <v>1.5286242464450992E-2</v>
      </c>
      <c r="AZ23" s="461" t="e">
        <f t="shared" si="5"/>
        <v>#DIV/0!</v>
      </c>
      <c r="BA23" s="461" t="e">
        <f t="shared" si="5"/>
        <v>#DIV/0!</v>
      </c>
      <c r="BB23" s="461" t="e">
        <f t="shared" si="5"/>
        <v>#DIV/0!</v>
      </c>
      <c r="BC23" s="461" t="e">
        <f t="shared" si="5"/>
        <v>#DIV/0!</v>
      </c>
      <c r="BD23" s="461" t="e">
        <f t="shared" si="5"/>
        <v>#DIV/0!</v>
      </c>
      <c r="BE23" s="461" t="e">
        <f t="shared" si="5"/>
        <v>#DIV/0!</v>
      </c>
      <c r="BF23" s="465"/>
      <c r="BG23" s="1099" t="s">
        <v>573</v>
      </c>
      <c r="BH23" s="1023">
        <f t="shared" si="7"/>
        <v>1.5286242464450992E-2</v>
      </c>
      <c r="BI23" s="465"/>
      <c r="BL23" s="361"/>
      <c r="BM23" s="467"/>
      <c r="BN23" s="454"/>
      <c r="BO23" s="468"/>
      <c r="BP23" s="468"/>
      <c r="BQ23" s="468"/>
      <c r="BR23" s="468"/>
      <c r="BS23" s="468"/>
      <c r="BT23" s="468"/>
      <c r="BU23" s="468"/>
      <c r="BV23" s="468"/>
      <c r="BW23" s="468"/>
      <c r="BX23" s="468"/>
      <c r="BY23" s="468"/>
      <c r="BZ23" s="468"/>
      <c r="CA23" s="4"/>
    </row>
    <row r="24" spans="21:79" s="432" customFormat="1" ht="28.5">
      <c r="U24" s="442" t="s">
        <v>179</v>
      </c>
      <c r="V24" s="443"/>
      <c r="W24" s="460" t="s">
        <v>180</v>
      </c>
      <c r="X24" s="581"/>
      <c r="Y24" s="443" t="s">
        <v>298</v>
      </c>
      <c r="Z24" s="701"/>
      <c r="AA24" s="461">
        <f t="shared" si="6"/>
        <v>1.2537791285033434E-2</v>
      </c>
      <c r="AB24" s="461">
        <f t="shared" si="5"/>
        <v>1.3544462745452419E-2</v>
      </c>
      <c r="AC24" s="461">
        <f t="shared" si="5"/>
        <v>1.372617495273913E-2</v>
      </c>
      <c r="AD24" s="461">
        <f t="shared" si="5"/>
        <v>1.4098675959504118E-2</v>
      </c>
      <c r="AE24" s="461">
        <f t="shared" si="5"/>
        <v>1.5499076915539357E-2</v>
      </c>
      <c r="AF24" s="461">
        <f t="shared" si="5"/>
        <v>1.827137966340563E-2</v>
      </c>
      <c r="AG24" s="461">
        <f t="shared" si="5"/>
        <v>1.765680676828198E-2</v>
      </c>
      <c r="AH24" s="461">
        <f t="shared" si="5"/>
        <v>1.7581411246540873E-2</v>
      </c>
      <c r="AI24" s="461">
        <f t="shared" si="5"/>
        <v>1.7640934445871292E-2</v>
      </c>
      <c r="AJ24" s="461">
        <f t="shared" si="5"/>
        <v>1.7814391662639456E-2</v>
      </c>
      <c r="AK24" s="461">
        <f t="shared" si="5"/>
        <v>1.6479148740154177E-2</v>
      </c>
      <c r="AL24" s="461">
        <f t="shared" si="5"/>
        <v>1.4324071708311483E-2</v>
      </c>
      <c r="AM24" s="461">
        <f t="shared" si="5"/>
        <v>1.167799911424356E-2</v>
      </c>
      <c r="AN24" s="461">
        <f t="shared" si="5"/>
        <v>1.1652399818952434E-2</v>
      </c>
      <c r="AO24" s="461">
        <f t="shared" si="5"/>
        <v>8.9384511210177913E-3</v>
      </c>
      <c r="AP24" s="461">
        <f t="shared" si="5"/>
        <v>9.1487516043561017E-3</v>
      </c>
      <c r="AQ24" s="461">
        <f t="shared" si="5"/>
        <v>1.061569140972171E-2</v>
      </c>
      <c r="AR24" s="461">
        <f t="shared" si="5"/>
        <v>1.1825542559260376E-2</v>
      </c>
      <c r="AS24" s="461">
        <f t="shared" si="5"/>
        <v>1.4530801011813982E-2</v>
      </c>
      <c r="AT24" s="461">
        <f t="shared" si="5"/>
        <v>1.6736250453675952E-2</v>
      </c>
      <c r="AU24" s="461">
        <f t="shared" si="5"/>
        <v>1.7859546247246564E-2</v>
      </c>
      <c r="AV24" s="461">
        <f t="shared" si="5"/>
        <v>1.9246190909931599E-2</v>
      </c>
      <c r="AW24" s="461">
        <f t="shared" si="5"/>
        <v>2.1108784324107246E-2</v>
      </c>
      <c r="AX24" s="461">
        <f t="shared" si="5"/>
        <v>2.2791418487299431E-2</v>
      </c>
      <c r="AY24" s="461">
        <f t="shared" si="5"/>
        <v>2.6237944488863255E-2</v>
      </c>
      <c r="AZ24" s="461" t="e">
        <f t="shared" si="5"/>
        <v>#DIV/0!</v>
      </c>
      <c r="BA24" s="461" t="e">
        <f t="shared" si="5"/>
        <v>#DIV/0!</v>
      </c>
      <c r="BB24" s="461" t="e">
        <f t="shared" si="5"/>
        <v>#DIV/0!</v>
      </c>
      <c r="BC24" s="461" t="e">
        <f t="shared" si="5"/>
        <v>#DIV/0!</v>
      </c>
      <c r="BD24" s="461" t="e">
        <f t="shared" si="5"/>
        <v>#DIV/0!</v>
      </c>
      <c r="BE24" s="461" t="e">
        <f t="shared" si="5"/>
        <v>#DIV/0!</v>
      </c>
      <c r="BF24" s="465"/>
      <c r="BG24" s="1099" t="s">
        <v>515</v>
      </c>
      <c r="BH24" s="1023">
        <f t="shared" si="7"/>
        <v>2.6237944488863255E-2</v>
      </c>
      <c r="BI24" s="465"/>
      <c r="BL24" s="361"/>
      <c r="BM24" s="467"/>
      <c r="BN24" s="468"/>
      <c r="BO24" s="468"/>
      <c r="BP24" s="468"/>
      <c r="BQ24" s="468"/>
      <c r="BR24" s="468"/>
      <c r="BS24" s="468"/>
      <c r="BT24" s="468"/>
      <c r="BU24" s="468"/>
      <c r="BV24" s="468"/>
      <c r="BW24" s="468"/>
      <c r="BX24" s="468"/>
      <c r="BY24" s="468"/>
      <c r="BZ24" s="468"/>
      <c r="CA24" s="4"/>
    </row>
    <row r="25" spans="21:79" s="432" customFormat="1" ht="28.5">
      <c r="U25" s="442" t="s">
        <v>181</v>
      </c>
      <c r="V25" s="443"/>
      <c r="W25" s="460" t="s">
        <v>182</v>
      </c>
      <c r="X25" s="581"/>
      <c r="Y25" s="443" t="s">
        <v>299</v>
      </c>
      <c r="Z25" s="701"/>
      <c r="AA25" s="461">
        <f t="shared" si="6"/>
        <v>5.1460441645646629E-3</v>
      </c>
      <c r="AB25" s="461">
        <f t="shared" si="5"/>
        <v>5.8604896189462111E-3</v>
      </c>
      <c r="AC25" s="461">
        <f t="shared" si="5"/>
        <v>5.8847852457296242E-3</v>
      </c>
      <c r="AD25" s="461">
        <f t="shared" si="5"/>
        <v>8.5099896479522066E-3</v>
      </c>
      <c r="AE25" s="461">
        <f t="shared" si="5"/>
        <v>9.8975055174717712E-3</v>
      </c>
      <c r="AF25" s="461">
        <f t="shared" si="5"/>
        <v>1.2761508354113974E-2</v>
      </c>
      <c r="AG25" s="461">
        <f t="shared" si="5"/>
        <v>1.3106060832619105E-2</v>
      </c>
      <c r="AH25" s="461">
        <f t="shared" si="5"/>
        <v>1.4378143985961624E-2</v>
      </c>
      <c r="AI25" s="461">
        <f t="shared" si="5"/>
        <v>1.2310878851917869E-2</v>
      </c>
      <c r="AJ25" s="461">
        <f t="shared" si="5"/>
        <v>9.5900271307068994E-3</v>
      </c>
      <c r="AK25" s="461">
        <f t="shared" si="5"/>
        <v>8.5620475608611055E-3</v>
      </c>
      <c r="AL25" s="461">
        <f t="shared" si="5"/>
        <v>7.2704465183821357E-3</v>
      </c>
      <c r="AM25" s="461">
        <f t="shared" si="5"/>
        <v>6.6167256405231453E-3</v>
      </c>
      <c r="AN25" s="461">
        <f t="shared" si="5"/>
        <v>6.3575730486569049E-3</v>
      </c>
      <c r="AO25" s="461">
        <f t="shared" si="5"/>
        <v>6.6326177795017907E-3</v>
      </c>
      <c r="AP25" s="461">
        <f t="shared" si="5"/>
        <v>6.1723143881835954E-3</v>
      </c>
      <c r="AQ25" s="461">
        <f t="shared" si="5"/>
        <v>6.5309705508577107E-3</v>
      </c>
      <c r="AR25" s="461">
        <f t="shared" si="5"/>
        <v>5.603678643903074E-3</v>
      </c>
      <c r="AS25" s="461">
        <f t="shared" si="5"/>
        <v>4.3275625176518364E-3</v>
      </c>
      <c r="AT25" s="461">
        <f t="shared" si="5"/>
        <v>3.2349005216655924E-3</v>
      </c>
      <c r="AU25" s="461">
        <f t="shared" si="5"/>
        <v>3.2565982830097891E-3</v>
      </c>
      <c r="AV25" s="461">
        <f t="shared" si="5"/>
        <v>2.7723328768982517E-3</v>
      </c>
      <c r="AW25" s="461">
        <f t="shared" si="5"/>
        <v>2.4715741289999312E-3</v>
      </c>
      <c r="AX25" s="461">
        <f t="shared" si="5"/>
        <v>2.3297807998398537E-3</v>
      </c>
      <c r="AY25" s="461">
        <f t="shared" si="5"/>
        <v>2.4646368587371735E-3</v>
      </c>
      <c r="AZ25" s="461" t="e">
        <f t="shared" si="5"/>
        <v>#DIV/0!</v>
      </c>
      <c r="BA25" s="461" t="e">
        <f t="shared" si="5"/>
        <v>#DIV/0!</v>
      </c>
      <c r="BB25" s="461" t="e">
        <f t="shared" si="5"/>
        <v>#DIV/0!</v>
      </c>
      <c r="BC25" s="461" t="e">
        <f t="shared" si="5"/>
        <v>#DIV/0!</v>
      </c>
      <c r="BD25" s="461" t="e">
        <f t="shared" si="5"/>
        <v>#DIV/0!</v>
      </c>
      <c r="BE25" s="461" t="e">
        <f t="shared" si="5"/>
        <v>#DIV/0!</v>
      </c>
      <c r="BF25" s="465"/>
      <c r="BG25" s="1099" t="s">
        <v>516</v>
      </c>
      <c r="BH25" s="1023">
        <f t="shared" si="7"/>
        <v>2.4646368587371735E-3</v>
      </c>
      <c r="BI25" s="465"/>
      <c r="BL25" s="361"/>
      <c r="BM25" s="467"/>
      <c r="BN25" s="468"/>
      <c r="BO25" s="468"/>
      <c r="BP25" s="468"/>
      <c r="BQ25" s="468"/>
      <c r="BR25" s="468"/>
      <c r="BS25" s="468"/>
      <c r="BT25" s="468"/>
      <c r="BU25" s="468"/>
      <c r="BV25" s="468"/>
      <c r="BW25" s="468"/>
      <c r="BX25" s="468"/>
      <c r="BY25" s="468"/>
      <c r="BZ25" s="468"/>
      <c r="CA25" s="4"/>
    </row>
    <row r="26" spans="21:79" s="432" customFormat="1" ht="18.75" customHeight="1">
      <c r="U26" s="433" t="s">
        <v>183</v>
      </c>
      <c r="V26" s="616"/>
      <c r="W26" s="435" t="s">
        <v>184</v>
      </c>
      <c r="X26" s="609"/>
      <c r="Y26" s="436">
        <v>22800</v>
      </c>
      <c r="Z26" s="701"/>
      <c r="AA26" s="461">
        <f t="shared" si="6"/>
        <v>1.0112249605391477E-2</v>
      </c>
      <c r="AB26" s="461">
        <f t="shared" si="5"/>
        <v>1.1090346047922139E-2</v>
      </c>
      <c r="AC26" s="461">
        <f t="shared" si="5"/>
        <v>1.2079549658728223E-2</v>
      </c>
      <c r="AD26" s="461">
        <f t="shared" si="5"/>
        <v>1.2211101669465289E-2</v>
      </c>
      <c r="AE26" s="461">
        <f t="shared" si="5"/>
        <v>1.1058170662655607E-2</v>
      </c>
      <c r="AF26" s="461">
        <f t="shared" si="5"/>
        <v>1.1919147871802805E-2</v>
      </c>
      <c r="AG26" s="461">
        <f t="shared" si="5"/>
        <v>1.2218844620581877E-2</v>
      </c>
      <c r="AH26" s="461">
        <f t="shared" si="5"/>
        <v>1.0439936300560808E-2</v>
      </c>
      <c r="AI26" s="461">
        <f t="shared" si="5"/>
        <v>9.8259071697450635E-3</v>
      </c>
      <c r="AJ26" s="461">
        <f t="shared" si="5"/>
        <v>6.7086117493361744E-3</v>
      </c>
      <c r="AK26" s="461">
        <f t="shared" si="5"/>
        <v>5.0705190286442266E-3</v>
      </c>
      <c r="AL26" s="461">
        <f t="shared" si="5"/>
        <v>4.4645231061978315E-3</v>
      </c>
      <c r="AM26" s="461">
        <f t="shared" si="5"/>
        <v>4.1252624137169446E-3</v>
      </c>
      <c r="AN26" s="461">
        <f t="shared" si="5"/>
        <v>3.8818858993192925E-3</v>
      </c>
      <c r="AO26" s="461">
        <f t="shared" si="5"/>
        <v>3.7843466527801403E-3</v>
      </c>
      <c r="AP26" s="461">
        <f t="shared" si="5"/>
        <v>3.6167774938662047E-3</v>
      </c>
      <c r="AQ26" s="461">
        <f t="shared" si="5"/>
        <v>3.7949392244281295E-3</v>
      </c>
      <c r="AR26" s="461">
        <f t="shared" si="5"/>
        <v>3.3504162748999597E-3</v>
      </c>
      <c r="AS26" s="461">
        <f t="shared" si="5"/>
        <v>3.1474290058812172E-3</v>
      </c>
      <c r="AT26" s="461">
        <f t="shared" si="5"/>
        <v>1.955736544910039E-3</v>
      </c>
      <c r="AU26" s="461">
        <f t="shared" si="5"/>
        <v>1.8575114870764272E-3</v>
      </c>
      <c r="AV26" s="461">
        <f t="shared" si="5"/>
        <v>1.659247132286107E-3</v>
      </c>
      <c r="AW26" s="461">
        <f t="shared" si="5"/>
        <v>1.6071920007628331E-3</v>
      </c>
      <c r="AX26" s="461">
        <f t="shared" si="5"/>
        <v>1.4928887657037718E-3</v>
      </c>
      <c r="AY26" s="461">
        <f t="shared" si="5"/>
        <v>1.513652248380411E-3</v>
      </c>
      <c r="AZ26" s="461" t="e">
        <f t="shared" si="5"/>
        <v>#DIV/0!</v>
      </c>
      <c r="BA26" s="461" t="e">
        <f t="shared" si="5"/>
        <v>#DIV/0!</v>
      </c>
      <c r="BB26" s="461" t="e">
        <f t="shared" si="5"/>
        <v>#DIV/0!</v>
      </c>
      <c r="BC26" s="461" t="e">
        <f t="shared" si="5"/>
        <v>#DIV/0!</v>
      </c>
      <c r="BD26" s="461" t="e">
        <f t="shared" si="5"/>
        <v>#DIV/0!</v>
      </c>
      <c r="BE26" s="461" t="e">
        <f t="shared" si="5"/>
        <v>#DIV/0!</v>
      </c>
      <c r="BF26" s="465"/>
      <c r="BG26" s="1099" t="s">
        <v>574</v>
      </c>
      <c r="BH26" s="1023">
        <f t="shared" si="7"/>
        <v>1.513652248380411E-3</v>
      </c>
      <c r="BI26" s="465"/>
      <c r="BL26" s="472"/>
      <c r="BM26" s="473"/>
      <c r="BN26" s="454"/>
      <c r="BO26" s="474"/>
      <c r="BP26" s="474"/>
      <c r="BQ26" s="474"/>
      <c r="BR26" s="474"/>
      <c r="BS26" s="474"/>
      <c r="BT26" s="468"/>
      <c r="BU26" s="468"/>
      <c r="BV26" s="468"/>
      <c r="BW26" s="468"/>
      <c r="BX26" s="468"/>
      <c r="BY26" s="468"/>
      <c r="BZ26" s="468"/>
      <c r="CA26" s="4"/>
    </row>
    <row r="27" spans="21:79" s="432" customFormat="1" ht="18.75" customHeight="1" thickBot="1">
      <c r="U27" s="614" t="s">
        <v>301</v>
      </c>
      <c r="V27" s="615"/>
      <c r="W27" s="610" t="s">
        <v>300</v>
      </c>
      <c r="X27" s="608"/>
      <c r="Y27" s="436">
        <v>17200</v>
      </c>
      <c r="Z27" s="702"/>
      <c r="AA27" s="469">
        <f t="shared" si="6"/>
        <v>2.5881530826778196E-5</v>
      </c>
      <c r="AB27" s="469">
        <f t="shared" si="5"/>
        <v>2.5675544414551093E-5</v>
      </c>
      <c r="AC27" s="469">
        <f t="shared" si="5"/>
        <v>2.5408417675897745E-5</v>
      </c>
      <c r="AD27" s="469">
        <f t="shared" si="5"/>
        <v>3.4102568758853301E-5</v>
      </c>
      <c r="AE27" s="469">
        <f t="shared" si="5"/>
        <v>5.649878229246527E-5</v>
      </c>
      <c r="AF27" s="469">
        <f t="shared" si="5"/>
        <v>1.4697477459517516E-4</v>
      </c>
      <c r="AG27" s="469">
        <f t="shared" si="5"/>
        <v>1.3945360337675358E-4</v>
      </c>
      <c r="AH27" s="469">
        <f t="shared" si="5"/>
        <v>1.2431000865760521E-4</v>
      </c>
      <c r="AI27" s="469">
        <f t="shared" si="5"/>
        <v>1.2828764006422286E-4</v>
      </c>
      <c r="AJ27" s="469">
        <f t="shared" si="5"/>
        <v>2.0658823369682237E-4</v>
      </c>
      <c r="AK27" s="469">
        <f t="shared" si="5"/>
        <v>1.3413914986912286E-4</v>
      </c>
      <c r="AL27" s="469">
        <f t="shared" si="5"/>
        <v>1.4355684420032871E-4</v>
      </c>
      <c r="AM27" s="469">
        <f t="shared" si="5"/>
        <v>1.9543749328835701E-4</v>
      </c>
      <c r="AN27" s="469">
        <f t="shared" si="5"/>
        <v>2.1478840429981394E-4</v>
      </c>
      <c r="AO27" s="469">
        <f t="shared" si="5"/>
        <v>2.6436394668209165E-4</v>
      </c>
      <c r="AP27" s="469">
        <f t="shared" si="5"/>
        <v>8.9461819790845408E-4</v>
      </c>
      <c r="AQ27" s="469">
        <f t="shared" si="5"/>
        <v>7.9357279064176385E-4</v>
      </c>
      <c r="AR27" s="469">
        <f t="shared" si="5"/>
        <v>8.5654138972410894E-4</v>
      </c>
      <c r="AS27" s="469">
        <f t="shared" si="5"/>
        <v>8.8395680625659705E-4</v>
      </c>
      <c r="AT27" s="469">
        <f t="shared" si="5"/>
        <v>9.3259157116839457E-4</v>
      </c>
      <c r="AU27" s="469">
        <f t="shared" si="5"/>
        <v>1.0494740583674343E-3</v>
      </c>
      <c r="AV27" s="469">
        <f t="shared" si="5"/>
        <v>1.1525775279452415E-3</v>
      </c>
      <c r="AW27" s="469">
        <f t="shared" si="5"/>
        <v>9.0306851139477032E-4</v>
      </c>
      <c r="AX27" s="469">
        <f t="shared" si="5"/>
        <v>9.6666921019443377E-4</v>
      </c>
      <c r="AY27" s="469">
        <f t="shared" si="5"/>
        <v>6.0909261547002509E-4</v>
      </c>
      <c r="AZ27" s="469" t="e">
        <f t="shared" si="5"/>
        <v>#DIV/0!</v>
      </c>
      <c r="BA27" s="469" t="e">
        <f t="shared" si="5"/>
        <v>#DIV/0!</v>
      </c>
      <c r="BB27" s="469" t="e">
        <f t="shared" si="5"/>
        <v>#DIV/0!</v>
      </c>
      <c r="BC27" s="469" t="e">
        <f t="shared" si="5"/>
        <v>#DIV/0!</v>
      </c>
      <c r="BD27" s="469" t="e">
        <f t="shared" si="5"/>
        <v>#DIV/0!</v>
      </c>
      <c r="BE27" s="469" t="e">
        <f t="shared" si="5"/>
        <v>#DIV/0!</v>
      </c>
      <c r="BF27" s="465"/>
      <c r="BG27" s="1099" t="s">
        <v>575</v>
      </c>
      <c r="BH27" s="1023">
        <f t="shared" si="7"/>
        <v>6.0909261547002509E-4</v>
      </c>
      <c r="BI27" s="465"/>
      <c r="BL27" s="472"/>
      <c r="BM27" s="473"/>
      <c r="BN27" s="454"/>
      <c r="BO27" s="474"/>
      <c r="BP27" s="474"/>
      <c r="BQ27" s="474"/>
      <c r="BR27" s="474"/>
      <c r="BS27" s="474"/>
      <c r="BT27" s="468"/>
      <c r="BU27" s="468"/>
      <c r="BV27" s="468"/>
      <c r="BW27" s="468"/>
      <c r="BX27" s="468"/>
      <c r="BY27" s="468"/>
      <c r="BZ27" s="468"/>
      <c r="CA27" s="4"/>
    </row>
    <row r="28" spans="21:79" s="432" customFormat="1" ht="23.25" customHeight="1" thickTop="1" thickBot="1">
      <c r="U28" s="475" t="s">
        <v>9</v>
      </c>
      <c r="V28" s="476"/>
      <c r="W28" s="475" t="s">
        <v>114</v>
      </c>
      <c r="X28" s="585"/>
      <c r="Y28" s="476"/>
      <c r="Z28" s="703"/>
      <c r="AA28" s="612">
        <f t="shared" si="6"/>
        <v>1</v>
      </c>
      <c r="AB28" s="612">
        <f t="shared" ref="AB28:BE28" si="8">AB14/AB$14</f>
        <v>1</v>
      </c>
      <c r="AC28" s="612">
        <f t="shared" si="8"/>
        <v>1</v>
      </c>
      <c r="AD28" s="612">
        <f t="shared" si="8"/>
        <v>1</v>
      </c>
      <c r="AE28" s="612">
        <f t="shared" si="8"/>
        <v>1</v>
      </c>
      <c r="AF28" s="612">
        <f t="shared" si="8"/>
        <v>1</v>
      </c>
      <c r="AG28" s="612">
        <f t="shared" si="8"/>
        <v>1</v>
      </c>
      <c r="AH28" s="612">
        <f t="shared" si="8"/>
        <v>1</v>
      </c>
      <c r="AI28" s="612">
        <f t="shared" si="8"/>
        <v>1</v>
      </c>
      <c r="AJ28" s="612">
        <f t="shared" si="8"/>
        <v>1</v>
      </c>
      <c r="AK28" s="612">
        <f t="shared" si="8"/>
        <v>1</v>
      </c>
      <c r="AL28" s="612">
        <f t="shared" si="8"/>
        <v>1</v>
      </c>
      <c r="AM28" s="612">
        <f t="shared" si="8"/>
        <v>1</v>
      </c>
      <c r="AN28" s="612">
        <f t="shared" si="8"/>
        <v>1</v>
      </c>
      <c r="AO28" s="612">
        <f t="shared" si="8"/>
        <v>1</v>
      </c>
      <c r="AP28" s="612">
        <f t="shared" si="8"/>
        <v>1</v>
      </c>
      <c r="AQ28" s="612">
        <f t="shared" si="8"/>
        <v>1</v>
      </c>
      <c r="AR28" s="612">
        <f t="shared" si="8"/>
        <v>1</v>
      </c>
      <c r="AS28" s="612">
        <f t="shared" si="8"/>
        <v>1</v>
      </c>
      <c r="AT28" s="612">
        <f t="shared" si="8"/>
        <v>1</v>
      </c>
      <c r="AU28" s="612">
        <f t="shared" si="8"/>
        <v>1</v>
      </c>
      <c r="AV28" s="612">
        <f t="shared" si="8"/>
        <v>1</v>
      </c>
      <c r="AW28" s="612">
        <f t="shared" si="8"/>
        <v>1</v>
      </c>
      <c r="AX28" s="612">
        <f t="shared" si="8"/>
        <v>1</v>
      </c>
      <c r="AY28" s="612">
        <f t="shared" si="8"/>
        <v>1</v>
      </c>
      <c r="AZ28" s="612" t="e">
        <f t="shared" si="8"/>
        <v>#DIV/0!</v>
      </c>
      <c r="BA28" s="612" t="e">
        <f t="shared" si="8"/>
        <v>#DIV/0!</v>
      </c>
      <c r="BB28" s="612" t="e">
        <f t="shared" si="8"/>
        <v>#DIV/0!</v>
      </c>
      <c r="BC28" s="612" t="e">
        <f t="shared" si="8"/>
        <v>#DIV/0!</v>
      </c>
      <c r="BD28" s="612" t="e">
        <f t="shared" si="8"/>
        <v>#DIV/0!</v>
      </c>
      <c r="BE28" s="612" t="e">
        <f t="shared" si="8"/>
        <v>#DIV/0!</v>
      </c>
      <c r="BF28" s="1094">
        <f>AY18</f>
        <v>2014</v>
      </c>
      <c r="BG28" s="1092">
        <f>ROUNDDOWN(AY14/100,0)</f>
        <v>13</v>
      </c>
      <c r="BH28" s="1091">
        <f>MOD(AY14,100)</f>
        <v>63.86230512510906</v>
      </c>
      <c r="BI28" s="465"/>
      <c r="BL28" s="472"/>
      <c r="BM28" s="473"/>
      <c r="BN28" s="454"/>
      <c r="BO28" s="474"/>
      <c r="BP28" s="474"/>
      <c r="BQ28" s="474"/>
      <c r="BR28" s="474"/>
      <c r="BS28" s="474"/>
      <c r="BT28" s="468"/>
      <c r="BU28" s="468"/>
      <c r="BV28" s="468"/>
      <c r="BW28" s="468"/>
      <c r="BX28" s="468"/>
      <c r="BY28" s="468"/>
      <c r="BZ28" s="468"/>
      <c r="CA28" s="4"/>
    </row>
    <row r="29" spans="21:79" s="432" customFormat="1" ht="15.75">
      <c r="U29" s="451"/>
      <c r="V29" s="452"/>
      <c r="W29" s="456"/>
      <c r="Y29" s="457"/>
      <c r="Z29" s="454"/>
      <c r="AA29" s="440"/>
      <c r="AB29" s="440"/>
      <c r="AC29" s="440"/>
      <c r="AD29" s="440"/>
      <c r="AE29" s="440"/>
      <c r="AF29" s="440"/>
      <c r="AG29" s="440"/>
      <c r="AH29" s="440"/>
      <c r="AI29" s="440"/>
      <c r="AJ29" s="440"/>
      <c r="AK29" s="440"/>
      <c r="AL29" s="440"/>
      <c r="AM29" s="440"/>
      <c r="AN29" s="440"/>
      <c r="AO29" s="440"/>
      <c r="AP29" s="440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1093"/>
      <c r="BI29" s="4"/>
    </row>
    <row r="30" spans="21:79" s="432" customFormat="1" ht="21.75" customHeight="1" thickBot="1">
      <c r="U30" s="1"/>
      <c r="V30" s="458"/>
      <c r="W30" s="564" t="s">
        <v>389</v>
      </c>
      <c r="Y30" s="458"/>
      <c r="Z30" s="458"/>
      <c r="AA30" s="585"/>
      <c r="BF30" s="80"/>
      <c r="BH30" s="4"/>
    </row>
    <row r="31" spans="21:79" s="432" customFormat="1" ht="14.25">
      <c r="U31" s="422"/>
      <c r="V31" s="423"/>
      <c r="W31" s="563" t="s">
        <v>259</v>
      </c>
      <c r="X31" s="586"/>
      <c r="Y31" s="423" t="s">
        <v>10</v>
      </c>
      <c r="Z31" s="424"/>
      <c r="AA31" s="429">
        <v>1990</v>
      </c>
      <c r="AB31" s="429">
        <f t="shared" ref="AB31:BE31" si="9">AA31+1</f>
        <v>1991</v>
      </c>
      <c r="AC31" s="429">
        <f t="shared" si="9"/>
        <v>1992</v>
      </c>
      <c r="AD31" s="429">
        <f t="shared" si="9"/>
        <v>1993</v>
      </c>
      <c r="AE31" s="429">
        <f t="shared" si="9"/>
        <v>1994</v>
      </c>
      <c r="AF31" s="429">
        <f t="shared" si="9"/>
        <v>1995</v>
      </c>
      <c r="AG31" s="429">
        <f t="shared" si="9"/>
        <v>1996</v>
      </c>
      <c r="AH31" s="429">
        <f t="shared" si="9"/>
        <v>1997</v>
      </c>
      <c r="AI31" s="429">
        <f t="shared" si="9"/>
        <v>1998</v>
      </c>
      <c r="AJ31" s="430">
        <f t="shared" si="9"/>
        <v>1999</v>
      </c>
      <c r="AK31" s="430">
        <f t="shared" si="9"/>
        <v>2000</v>
      </c>
      <c r="AL31" s="430">
        <f t="shared" si="9"/>
        <v>2001</v>
      </c>
      <c r="AM31" s="430">
        <f t="shared" si="9"/>
        <v>2002</v>
      </c>
      <c r="AN31" s="429">
        <f t="shared" si="9"/>
        <v>2003</v>
      </c>
      <c r="AO31" s="429">
        <f t="shared" si="9"/>
        <v>2004</v>
      </c>
      <c r="AP31" s="429">
        <f t="shared" si="9"/>
        <v>2005</v>
      </c>
      <c r="AQ31" s="429">
        <f t="shared" si="9"/>
        <v>2006</v>
      </c>
      <c r="AR31" s="428">
        <f t="shared" si="9"/>
        <v>2007</v>
      </c>
      <c r="AS31" s="459">
        <f t="shared" si="9"/>
        <v>2008</v>
      </c>
      <c r="AT31" s="429">
        <f t="shared" si="9"/>
        <v>2009</v>
      </c>
      <c r="AU31" s="459">
        <f t="shared" si="9"/>
        <v>2010</v>
      </c>
      <c r="AV31" s="430">
        <f t="shared" si="9"/>
        <v>2011</v>
      </c>
      <c r="AW31" s="429">
        <f t="shared" si="9"/>
        <v>2012</v>
      </c>
      <c r="AX31" s="429">
        <f t="shared" si="9"/>
        <v>2013</v>
      </c>
      <c r="AY31" s="428">
        <f t="shared" si="9"/>
        <v>2014</v>
      </c>
      <c r="AZ31" s="429">
        <f t="shared" si="9"/>
        <v>2015</v>
      </c>
      <c r="BA31" s="429">
        <f t="shared" si="9"/>
        <v>2016</v>
      </c>
      <c r="BB31" s="429">
        <f t="shared" si="9"/>
        <v>2017</v>
      </c>
      <c r="BC31" s="429">
        <f t="shared" si="9"/>
        <v>2018</v>
      </c>
      <c r="BD31" s="430">
        <f t="shared" si="9"/>
        <v>2019</v>
      </c>
      <c r="BE31" s="431">
        <f t="shared" si="9"/>
        <v>2020</v>
      </c>
      <c r="BH31" s="4"/>
    </row>
    <row r="32" spans="21:79" s="432" customFormat="1" ht="18.75">
      <c r="U32" s="433" t="s">
        <v>173</v>
      </c>
      <c r="V32" s="434"/>
      <c r="W32" s="824" t="s">
        <v>188</v>
      </c>
      <c r="X32" s="581"/>
      <c r="Y32" s="434">
        <v>1</v>
      </c>
      <c r="Z32" s="701"/>
      <c r="AA32" s="461">
        <f t="shared" ref="AA32:AX32" si="10">AA5/$AA5-1</f>
        <v>0</v>
      </c>
      <c r="AB32" s="461">
        <f t="shared" si="10"/>
        <v>7.3363085422837315E-3</v>
      </c>
      <c r="AC32" s="461">
        <f t="shared" si="10"/>
        <v>1.6112014675284003E-2</v>
      </c>
      <c r="AD32" s="461">
        <f t="shared" si="10"/>
        <v>1.0139414273617531E-2</v>
      </c>
      <c r="AE32" s="461">
        <f t="shared" si="10"/>
        <v>6.3099890962043714E-2</v>
      </c>
      <c r="AF32" s="461">
        <f t="shared" si="10"/>
        <v>7.4827750398295256E-2</v>
      </c>
      <c r="AG32" s="461">
        <f t="shared" si="10"/>
        <v>8.5874676076914902E-2</v>
      </c>
      <c r="AH32" s="461">
        <f t="shared" si="10"/>
        <v>8.3965590368537679E-2</v>
      </c>
      <c r="AI32" s="461">
        <f t="shared" si="10"/>
        <v>5.3862011564601575E-2</v>
      </c>
      <c r="AJ32" s="461">
        <f t="shared" si="10"/>
        <v>8.3987078797549186E-2</v>
      </c>
      <c r="AK32" s="461">
        <f t="shared" si="10"/>
        <v>0.10233998364529184</v>
      </c>
      <c r="AL32" s="461">
        <f t="shared" si="10"/>
        <v>8.7708909766212928E-2</v>
      </c>
      <c r="AM32" s="461">
        <f t="shared" si="10"/>
        <v>0.11972866987043385</v>
      </c>
      <c r="AN32" s="461">
        <f t="shared" si="10"/>
        <v>0.12413302817711336</v>
      </c>
      <c r="AO32" s="461">
        <f t="shared" si="10"/>
        <v>0.12321890545635772</v>
      </c>
      <c r="AP32" s="461">
        <f t="shared" si="10"/>
        <v>0.12971109961193639</v>
      </c>
      <c r="AQ32" s="461">
        <f t="shared" si="10"/>
        <v>0.11175166985054208</v>
      </c>
      <c r="AR32" s="461">
        <f t="shared" si="10"/>
        <v>0.1417011052991104</v>
      </c>
      <c r="AS32" s="461">
        <f t="shared" si="10"/>
        <v>6.873929832596426E-2</v>
      </c>
      <c r="AT32" s="461">
        <f t="shared" si="10"/>
        <v>5.7202494301840101E-3</v>
      </c>
      <c r="AU32" s="461">
        <f t="shared" si="10"/>
        <v>4.9287992806345216E-2</v>
      </c>
      <c r="AV32" s="461">
        <f t="shared" si="10"/>
        <v>9.1582960503099109E-2</v>
      </c>
      <c r="AW32" s="461">
        <f t="shared" si="10"/>
        <v>0.12127466452230973</v>
      </c>
      <c r="AX32" s="461">
        <f t="shared" si="10"/>
        <v>0.13452974706707654</v>
      </c>
      <c r="AY32" s="461">
        <f t="shared" ref="AY32:AY41" si="11">AY5/$AA5-1</f>
        <v>9.4721101839070787E-2</v>
      </c>
      <c r="AZ32" s="6"/>
      <c r="BA32" s="6"/>
      <c r="BB32" s="6"/>
      <c r="BC32" s="6"/>
      <c r="BD32" s="463"/>
      <c r="BE32" s="464"/>
      <c r="BF32" s="2"/>
      <c r="BG32" s="2"/>
      <c r="BH32" s="4"/>
      <c r="BI32" s="2"/>
    </row>
    <row r="33" spans="21:79" s="432" customFormat="1" ht="15.75">
      <c r="U33" s="433"/>
      <c r="V33" s="434"/>
      <c r="W33" s="584"/>
      <c r="X33" s="825" t="s">
        <v>282</v>
      </c>
      <c r="Y33" s="434">
        <v>1</v>
      </c>
      <c r="Z33" s="701"/>
      <c r="AA33" s="461">
        <f t="shared" ref="AA33:AX33" si="12">AA6/$AA6-1</f>
        <v>0</v>
      </c>
      <c r="AB33" s="461">
        <f t="shared" si="12"/>
        <v>6.7464389752178722E-3</v>
      </c>
      <c r="AC33" s="461">
        <f t="shared" si="12"/>
        <v>1.4643750196837946E-2</v>
      </c>
      <c r="AD33" s="461">
        <f t="shared" si="12"/>
        <v>1.0296934802374036E-2</v>
      </c>
      <c r="AE33" s="461">
        <f t="shared" si="12"/>
        <v>6.3126822662091353E-2</v>
      </c>
      <c r="AF33" s="461">
        <f t="shared" si="12"/>
        <v>7.4807227960545841E-2</v>
      </c>
      <c r="AG33" s="461">
        <f t="shared" si="12"/>
        <v>8.5795435693858169E-2</v>
      </c>
      <c r="AH33" s="461">
        <f t="shared" si="12"/>
        <v>8.4667588383338321E-2</v>
      </c>
      <c r="AI33" s="461">
        <f t="shared" si="12"/>
        <v>5.7430361499376748E-2</v>
      </c>
      <c r="AJ33" s="461">
        <f t="shared" si="12"/>
        <v>8.9977559595433521E-2</v>
      </c>
      <c r="AK33" s="461">
        <f t="shared" si="12"/>
        <v>0.10802607334171066</v>
      </c>
      <c r="AL33" s="461">
        <f t="shared" si="12"/>
        <v>9.3878995454417913E-2</v>
      </c>
      <c r="AM33" s="461">
        <f t="shared" si="12"/>
        <v>0.13091351683084529</v>
      </c>
      <c r="AN33" s="461">
        <f t="shared" si="12"/>
        <v>0.13573543475411065</v>
      </c>
      <c r="AO33" s="461">
        <f t="shared" si="12"/>
        <v>0.13570137513091662</v>
      </c>
      <c r="AP33" s="461">
        <f t="shared" si="12"/>
        <v>0.14264062364543806</v>
      </c>
      <c r="AQ33" s="461">
        <f t="shared" si="12"/>
        <v>0.12473842329572093</v>
      </c>
      <c r="AR33" s="461">
        <f t="shared" si="12"/>
        <v>0.15724494144882195</v>
      </c>
      <c r="AS33" s="461">
        <f t="shared" si="12"/>
        <v>8.09908493677578E-2</v>
      </c>
      <c r="AT33" s="461">
        <f t="shared" si="12"/>
        <v>2.1699192007486934E-2</v>
      </c>
      <c r="AU33" s="461">
        <f t="shared" si="12"/>
        <v>6.7408572634944042E-2</v>
      </c>
      <c r="AV33" s="461">
        <f t="shared" si="12"/>
        <v>0.11390462458715156</v>
      </c>
      <c r="AW33" s="461">
        <f t="shared" si="12"/>
        <v>0.14425913167315496</v>
      </c>
      <c r="AX33" s="461">
        <f t="shared" si="12"/>
        <v>0.15765368470205199</v>
      </c>
      <c r="AY33" s="461">
        <f t="shared" si="11"/>
        <v>0.11478733439823929</v>
      </c>
      <c r="AZ33" s="6"/>
      <c r="BA33" s="6"/>
      <c r="BB33" s="6"/>
      <c r="BC33" s="6"/>
      <c r="BD33" s="463"/>
      <c r="BE33" s="464"/>
      <c r="BF33" s="2"/>
      <c r="BG33" s="2"/>
      <c r="BH33" s="4"/>
      <c r="BI33" s="2"/>
    </row>
    <row r="34" spans="21:79" s="432" customFormat="1" ht="15.75">
      <c r="U34" s="433"/>
      <c r="V34" s="434"/>
      <c r="W34" s="583"/>
      <c r="X34" s="825" t="s">
        <v>283</v>
      </c>
      <c r="Y34" s="434">
        <v>1</v>
      </c>
      <c r="Z34" s="701"/>
      <c r="AA34" s="461">
        <f t="shared" ref="AA34:AX34" si="13">AA7/$AA7-1</f>
        <v>0</v>
      </c>
      <c r="AB34" s="461">
        <f t="shared" si="13"/>
        <v>1.439520678068118E-2</v>
      </c>
      <c r="AC34" s="461">
        <f t="shared" si="13"/>
        <v>3.3682559282222968E-2</v>
      </c>
      <c r="AD34" s="461">
        <f t="shared" si="13"/>
        <v>8.2543850315066614E-3</v>
      </c>
      <c r="AE34" s="461">
        <f t="shared" si="13"/>
        <v>6.277760254332021E-2</v>
      </c>
      <c r="AF34" s="461">
        <f t="shared" si="13"/>
        <v>7.5073339945148643E-2</v>
      </c>
      <c r="AG34" s="461">
        <f t="shared" si="13"/>
        <v>8.6822936220512625E-2</v>
      </c>
      <c r="AH34" s="461">
        <f t="shared" si="13"/>
        <v>7.5564864467918769E-2</v>
      </c>
      <c r="AI34" s="461">
        <f t="shared" si="13"/>
        <v>1.115999661938738E-2</v>
      </c>
      <c r="AJ34" s="461">
        <f t="shared" si="13"/>
        <v>1.2299714823702956E-2</v>
      </c>
      <c r="AK34" s="461">
        <f t="shared" si="13"/>
        <v>3.4295231411198168E-2</v>
      </c>
      <c r="AL34" s="461">
        <f t="shared" si="13"/>
        <v>1.3872235648769715E-2</v>
      </c>
      <c r="AM34" s="461">
        <f t="shared" si="13"/>
        <v>-1.411904988621604E-2</v>
      </c>
      <c r="AN34" s="461">
        <f t="shared" si="13"/>
        <v>-1.471157734295403E-2</v>
      </c>
      <c r="AO34" s="461">
        <f t="shared" si="13"/>
        <v>-2.6157309415853702E-2</v>
      </c>
      <c r="AP34" s="461">
        <f t="shared" si="13"/>
        <v>-2.5014961061792018E-2</v>
      </c>
      <c r="AQ34" s="461">
        <f t="shared" si="13"/>
        <v>-4.3659248316821553E-2</v>
      </c>
      <c r="AR34" s="461">
        <f t="shared" si="13"/>
        <v>-4.4310114369229603E-2</v>
      </c>
      <c r="AS34" s="461">
        <f t="shared" si="13"/>
        <v>-7.7873541011978076E-2</v>
      </c>
      <c r="AT34" s="461">
        <f t="shared" si="13"/>
        <v>-0.1854978365806903</v>
      </c>
      <c r="AU34" s="461">
        <f t="shared" si="13"/>
        <v>-0.16755880888087871</v>
      </c>
      <c r="AV34" s="461">
        <f t="shared" si="13"/>
        <v>-0.17553771172417887</v>
      </c>
      <c r="AW34" s="461">
        <f t="shared" si="13"/>
        <v>-0.15377769237190375</v>
      </c>
      <c r="AX34" s="461">
        <f t="shared" si="13"/>
        <v>-0.14219163635385157</v>
      </c>
      <c r="AY34" s="461">
        <f t="shared" si="11"/>
        <v>-0.14540909231179544</v>
      </c>
      <c r="AZ34" s="6"/>
      <c r="BA34" s="6"/>
      <c r="BB34" s="6"/>
      <c r="BC34" s="6"/>
      <c r="BD34" s="463"/>
      <c r="BE34" s="464"/>
      <c r="BF34" s="2"/>
      <c r="BG34" s="2"/>
      <c r="BH34" s="4"/>
      <c r="BI34" s="2"/>
    </row>
    <row r="35" spans="21:79" s="432" customFormat="1" ht="18.75">
      <c r="U35" s="433" t="s">
        <v>175</v>
      </c>
      <c r="V35" s="434"/>
      <c r="W35" s="460" t="s">
        <v>189</v>
      </c>
      <c r="X35" s="581"/>
      <c r="Y35" s="434">
        <v>25</v>
      </c>
      <c r="Z35" s="701"/>
      <c r="AA35" s="461">
        <f t="shared" ref="AA35:AX35" si="14">AA8/$AA8-1</f>
        <v>0</v>
      </c>
      <c r="AB35" s="461">
        <f t="shared" si="14"/>
        <v>-3.5524097064947524E-2</v>
      </c>
      <c r="AC35" s="461">
        <f t="shared" si="14"/>
        <v>-1.0273079652446282E-2</v>
      </c>
      <c r="AD35" s="461">
        <f t="shared" si="14"/>
        <v>-0.11896885104443244</v>
      </c>
      <c r="AE35" s="461">
        <f t="shared" si="14"/>
        <v>-1.4245926412901233E-2</v>
      </c>
      <c r="AF35" s="461">
        <f t="shared" si="14"/>
        <v>-5.7130175820348406E-2</v>
      </c>
      <c r="AG35" s="461">
        <f t="shared" si="14"/>
        <v>-8.3964278119402325E-2</v>
      </c>
      <c r="AH35" s="461">
        <f t="shared" si="14"/>
        <v>-0.10092949564277864</v>
      </c>
      <c r="AI35" s="461">
        <f t="shared" si="14"/>
        <v>-0.14853386530919421</v>
      </c>
      <c r="AJ35" s="461">
        <f t="shared" si="14"/>
        <v>-0.14719885939618005</v>
      </c>
      <c r="AK35" s="461">
        <f t="shared" si="14"/>
        <v>-0.146309315242793</v>
      </c>
      <c r="AL35" s="461">
        <f t="shared" si="14"/>
        <v>-0.17155013731058855</v>
      </c>
      <c r="AM35" s="461">
        <f t="shared" si="14"/>
        <v>-0.1875321563417448</v>
      </c>
      <c r="AN35" s="461">
        <f t="shared" si="14"/>
        <v>-0.22685311194059066</v>
      </c>
      <c r="AO35" s="461">
        <f t="shared" si="14"/>
        <v>-0.19723505439849198</v>
      </c>
      <c r="AP35" s="461">
        <f t="shared" si="14"/>
        <v>-0.19851106076906377</v>
      </c>
      <c r="AQ35" s="461">
        <f t="shared" si="14"/>
        <v>-0.21381416271812947</v>
      </c>
      <c r="AR35" s="461">
        <f t="shared" si="14"/>
        <v>-0.20853529715792929</v>
      </c>
      <c r="AS35" s="461">
        <f t="shared" si="14"/>
        <v>-0.21290259381773402</v>
      </c>
      <c r="AT35" s="461">
        <f t="shared" si="14"/>
        <v>-0.23490809528937895</v>
      </c>
      <c r="AU35" s="461">
        <f t="shared" si="14"/>
        <v>-0.21221900866232968</v>
      </c>
      <c r="AV35" s="461">
        <f t="shared" si="14"/>
        <v>-0.23260829061756128</v>
      </c>
      <c r="AW35" s="461">
        <f t="shared" si="14"/>
        <v>-0.24966960789008852</v>
      </c>
      <c r="AX35" s="461">
        <f t="shared" si="14"/>
        <v>-0.25763814223990766</v>
      </c>
      <c r="AY35" s="461">
        <f t="shared" si="11"/>
        <v>-0.26965529428280255</v>
      </c>
      <c r="AZ35" s="6"/>
      <c r="BA35" s="6"/>
      <c r="BB35" s="6"/>
      <c r="BC35" s="6"/>
      <c r="BD35" s="463"/>
      <c r="BE35" s="464"/>
      <c r="BF35" s="465"/>
      <c r="BG35" s="465"/>
      <c r="BH35" s="4"/>
      <c r="BI35" s="465"/>
      <c r="BL35" s="456"/>
      <c r="BM35" s="456"/>
      <c r="BN35" s="466"/>
      <c r="BO35" s="456"/>
      <c r="BP35" s="456"/>
      <c r="BQ35" s="456"/>
      <c r="BR35" s="456"/>
      <c r="BS35" s="456"/>
      <c r="BT35" s="456"/>
      <c r="BU35" s="456"/>
      <c r="BV35" s="456"/>
      <c r="BW35" s="456"/>
      <c r="BX35" s="456"/>
      <c r="BY35" s="456"/>
      <c r="BZ35" s="456"/>
      <c r="CA35" s="2"/>
    </row>
    <row r="36" spans="21:79" s="432" customFormat="1" ht="18.75">
      <c r="U36" s="433" t="s">
        <v>177</v>
      </c>
      <c r="V36" s="434"/>
      <c r="W36" s="460" t="s">
        <v>191</v>
      </c>
      <c r="X36" s="581"/>
      <c r="Y36" s="434">
        <v>298</v>
      </c>
      <c r="Z36" s="701"/>
      <c r="AA36" s="461">
        <f t="shared" ref="AA36:AX36" si="15">AA9/$AA9-1</f>
        <v>0</v>
      </c>
      <c r="AB36" s="461">
        <f t="shared" si="15"/>
        <v>-9.7697321836809348E-3</v>
      </c>
      <c r="AC36" s="461">
        <f t="shared" si="15"/>
        <v>-5.2999441669823177E-3</v>
      </c>
      <c r="AD36" s="461">
        <f t="shared" si="15"/>
        <v>-8.7891237750886697E-3</v>
      </c>
      <c r="AE36" s="461">
        <f t="shared" si="15"/>
        <v>3.3631701584621698E-2</v>
      </c>
      <c r="AF36" s="461">
        <f t="shared" si="15"/>
        <v>4.3420746536493526E-2</v>
      </c>
      <c r="AG36" s="461">
        <f t="shared" si="15"/>
        <v>7.9745783019931071E-2</v>
      </c>
      <c r="AH36" s="461">
        <f t="shared" si="15"/>
        <v>0.10561298141360398</v>
      </c>
      <c r="AI36" s="461">
        <f t="shared" si="15"/>
        <v>5.5066449823326646E-2</v>
      </c>
      <c r="AJ36" s="461">
        <f t="shared" si="15"/>
        <v>-0.14230892215853741</v>
      </c>
      <c r="AK36" s="461">
        <f t="shared" si="15"/>
        <v>-5.8846396824537517E-2</v>
      </c>
      <c r="AL36" s="461">
        <f t="shared" si="15"/>
        <v>-0.17302703956370191</v>
      </c>
      <c r="AM36" s="461">
        <f t="shared" si="15"/>
        <v>-0.18807337481532105</v>
      </c>
      <c r="AN36" s="461">
        <f t="shared" si="15"/>
        <v>-0.19310857415991534</v>
      </c>
      <c r="AO36" s="461">
        <f t="shared" si="15"/>
        <v>-0.1920275138727946</v>
      </c>
      <c r="AP36" s="461">
        <f t="shared" si="15"/>
        <v>-0.20432025157299083</v>
      </c>
      <c r="AQ36" s="461">
        <f t="shared" si="15"/>
        <v>-0.20352621391910941</v>
      </c>
      <c r="AR36" s="461">
        <f t="shared" si="15"/>
        <v>-0.22183373034425435</v>
      </c>
      <c r="AS36" s="461">
        <f t="shared" si="15"/>
        <v>-0.25046040742504594</v>
      </c>
      <c r="AT36" s="461">
        <f t="shared" si="15"/>
        <v>-0.26555117270621043</v>
      </c>
      <c r="AU36" s="461">
        <f t="shared" si="15"/>
        <v>-0.27586584120620938</v>
      </c>
      <c r="AV36" s="461">
        <f t="shared" si="15"/>
        <v>-0.29133136225886958</v>
      </c>
      <c r="AW36" s="461">
        <f t="shared" si="15"/>
        <v>-0.30463181829486774</v>
      </c>
      <c r="AX36" s="461">
        <f t="shared" si="15"/>
        <v>-0.30294622423340167</v>
      </c>
      <c r="AY36" s="461">
        <f t="shared" si="11"/>
        <v>-0.3233787063842507</v>
      </c>
      <c r="AZ36" s="6"/>
      <c r="BA36" s="6"/>
      <c r="BB36" s="6"/>
      <c r="BC36" s="6"/>
      <c r="BD36" s="463"/>
      <c r="BE36" s="464"/>
      <c r="BF36" s="465"/>
      <c r="BG36" s="465"/>
      <c r="BH36" s="4"/>
      <c r="BI36" s="465"/>
      <c r="BL36" s="361"/>
      <c r="BM36" s="467"/>
      <c r="BN36" s="454"/>
      <c r="BO36" s="468"/>
      <c r="BP36" s="468"/>
      <c r="BQ36" s="468"/>
      <c r="BR36" s="468"/>
      <c r="BS36" s="468"/>
      <c r="BT36" s="468"/>
      <c r="BU36" s="468"/>
      <c r="BV36" s="468"/>
      <c r="BW36" s="468"/>
      <c r="BX36" s="468"/>
      <c r="BY36" s="468"/>
      <c r="BZ36" s="468"/>
      <c r="CA36" s="4"/>
    </row>
    <row r="37" spans="21:79" s="432" customFormat="1" ht="28.5">
      <c r="U37" s="442" t="s">
        <v>179</v>
      </c>
      <c r="V37" s="443"/>
      <c r="W37" s="460" t="s">
        <v>180</v>
      </c>
      <c r="X37" s="581"/>
      <c r="Y37" s="443" t="s">
        <v>298</v>
      </c>
      <c r="Z37" s="701"/>
      <c r="AA37" s="461">
        <f t="shared" ref="AA37:AX37" si="16">AA10/$AA10-1</f>
        <v>0</v>
      </c>
      <c r="AB37" s="461">
        <f t="shared" si="16"/>
        <v>8.8957790566543293E-2</v>
      </c>
      <c r="AC37" s="461">
        <f t="shared" si="16"/>
        <v>0.11516937535412164</v>
      </c>
      <c r="AD37" s="461">
        <f t="shared" si="16"/>
        <v>0.13788637322829</v>
      </c>
      <c r="AE37" s="461">
        <f t="shared" si="16"/>
        <v>0.32133352895417455</v>
      </c>
      <c r="AF37" s="461">
        <f t="shared" si="16"/>
        <v>0.58251537123934916</v>
      </c>
      <c r="AG37" s="461">
        <f t="shared" si="16"/>
        <v>0.54389817744200486</v>
      </c>
      <c r="AH37" s="461">
        <f t="shared" si="16"/>
        <v>0.53377172955970842</v>
      </c>
      <c r="AI37" s="461">
        <f t="shared" si="16"/>
        <v>0.49017183492585659</v>
      </c>
      <c r="AJ37" s="461">
        <f t="shared" si="16"/>
        <v>0.52947430448638499</v>
      </c>
      <c r="AK37" s="461">
        <f t="shared" si="16"/>
        <v>0.43430951860962796</v>
      </c>
      <c r="AL37" s="461">
        <f t="shared" si="16"/>
        <v>0.22156413833847166</v>
      </c>
      <c r="AM37" s="461">
        <f t="shared" si="16"/>
        <v>1.9079215519760107E-2</v>
      </c>
      <c r="AN37" s="461">
        <f t="shared" si="16"/>
        <v>1.8579375685613408E-2</v>
      </c>
      <c r="AO37" s="461">
        <f t="shared" si="16"/>
        <v>-0.22040112855680694</v>
      </c>
      <c r="AP37" s="461">
        <f t="shared" si="16"/>
        <v>-0.1977473687716238</v>
      </c>
      <c r="AQ37" s="461">
        <f t="shared" si="16"/>
        <v>-8.1931165293513519E-2</v>
      </c>
      <c r="AR37" s="461">
        <f t="shared" si="16"/>
        <v>4.8628128857219011E-2</v>
      </c>
      <c r="AS37" s="461">
        <f t="shared" si="16"/>
        <v>0.21042221534956718</v>
      </c>
      <c r="AT37" s="461">
        <f t="shared" si="16"/>
        <v>0.31412892891098942</v>
      </c>
      <c r="AU37" s="461">
        <f t="shared" si="16"/>
        <v>0.46274892263198764</v>
      </c>
      <c r="AV37" s="461">
        <f t="shared" si="16"/>
        <v>0.63637278661304664</v>
      </c>
      <c r="AW37" s="461">
        <f t="shared" si="16"/>
        <v>0.84206727553644978</v>
      </c>
      <c r="AX37" s="461">
        <f t="shared" si="16"/>
        <v>1.0139989778224714</v>
      </c>
      <c r="AY37" s="461">
        <f t="shared" si="11"/>
        <v>1.2460612280650829</v>
      </c>
      <c r="AZ37" s="6"/>
      <c r="BA37" s="6"/>
      <c r="BB37" s="6"/>
      <c r="BC37" s="6"/>
      <c r="BD37" s="463"/>
      <c r="BE37" s="464"/>
      <c r="BF37" s="465"/>
      <c r="BG37" s="465"/>
      <c r="BH37" s="4"/>
      <c r="BI37" s="465"/>
      <c r="BL37" s="361"/>
      <c r="BM37" s="467"/>
      <c r="BN37" s="468"/>
      <c r="BO37" s="468"/>
      <c r="BP37" s="468"/>
      <c r="BQ37" s="468"/>
      <c r="BR37" s="468"/>
      <c r="BS37" s="468"/>
      <c r="BT37" s="468"/>
      <c r="BU37" s="468"/>
      <c r="BV37" s="468"/>
      <c r="BW37" s="468"/>
      <c r="BX37" s="468"/>
      <c r="BY37" s="468"/>
      <c r="BZ37" s="468"/>
      <c r="CA37" s="4"/>
    </row>
    <row r="38" spans="21:79" s="432" customFormat="1" ht="28.5">
      <c r="U38" s="442" t="s">
        <v>181</v>
      </c>
      <c r="V38" s="443"/>
      <c r="W38" s="460" t="s">
        <v>182</v>
      </c>
      <c r="X38" s="581"/>
      <c r="Y38" s="443" t="s">
        <v>299</v>
      </c>
      <c r="Z38" s="701"/>
      <c r="AA38" s="461">
        <f t="shared" ref="AA38:AX38" si="17">AA11/$AA11-1</f>
        <v>0</v>
      </c>
      <c r="AB38" s="461">
        <f t="shared" si="17"/>
        <v>0.14797040261001193</v>
      </c>
      <c r="AC38" s="461">
        <f t="shared" si="17"/>
        <v>0.16484851353830776</v>
      </c>
      <c r="AD38" s="461">
        <f t="shared" si="17"/>
        <v>0.6733898337656361</v>
      </c>
      <c r="AE38" s="461">
        <f t="shared" si="17"/>
        <v>1.0557954533645075</v>
      </c>
      <c r="AF38" s="461">
        <f t="shared" si="17"/>
        <v>1.6929366132771735</v>
      </c>
      <c r="AG38" s="461">
        <f t="shared" si="17"/>
        <v>1.7920693201569486</v>
      </c>
      <c r="AH38" s="461">
        <f t="shared" si="17"/>
        <v>2.056028156115203</v>
      </c>
      <c r="AI38" s="461">
        <f t="shared" si="17"/>
        <v>1.5336775830373477</v>
      </c>
      <c r="AJ38" s="461">
        <f t="shared" si="17"/>
        <v>1.0060352094862339</v>
      </c>
      <c r="AK38" s="461">
        <f t="shared" si="17"/>
        <v>0.81565474780023761</v>
      </c>
      <c r="AL38" s="461">
        <f t="shared" si="17"/>
        <v>0.51063102193851773</v>
      </c>
      <c r="AM38" s="461">
        <f t="shared" si="17"/>
        <v>0.40679287516260709</v>
      </c>
      <c r="AN38" s="461">
        <f t="shared" si="17"/>
        <v>0.35399913292164986</v>
      </c>
      <c r="AO38" s="461">
        <f t="shared" si="17"/>
        <v>0.40942324462616742</v>
      </c>
      <c r="AP38" s="461">
        <f t="shared" si="17"/>
        <v>0.31869657888976288</v>
      </c>
      <c r="AQ38" s="461">
        <f t="shared" si="17"/>
        <v>0.37610702425455944</v>
      </c>
      <c r="AR38" s="461">
        <f t="shared" si="17"/>
        <v>0.21065716409355528</v>
      </c>
      <c r="AS38" s="461">
        <f t="shared" si="17"/>
        <v>-0.1217094544439451</v>
      </c>
      <c r="AT38" s="461">
        <f t="shared" si="17"/>
        <v>-0.38114590892502365</v>
      </c>
      <c r="AU38" s="461">
        <f t="shared" si="17"/>
        <v>-0.35015305352667914</v>
      </c>
      <c r="AV38" s="461">
        <f t="shared" si="17"/>
        <v>-0.42571118080215031</v>
      </c>
      <c r="AW38" s="461">
        <f t="shared" si="17"/>
        <v>-0.4745112386269924</v>
      </c>
      <c r="AX38" s="461">
        <f t="shared" si="17"/>
        <v>-0.49840814126899713</v>
      </c>
      <c r="AY38" s="461">
        <f t="shared" si="11"/>
        <v>-0.48596552378946034</v>
      </c>
      <c r="AZ38" s="6"/>
      <c r="BA38" s="6"/>
      <c r="BB38" s="6"/>
      <c r="BC38" s="6"/>
      <c r="BD38" s="463"/>
      <c r="BE38" s="464"/>
      <c r="BF38" s="465"/>
      <c r="BG38" s="465"/>
      <c r="BH38" s="4"/>
      <c r="BI38" s="465"/>
      <c r="BL38" s="361"/>
      <c r="BM38" s="467"/>
      <c r="BN38" s="468"/>
      <c r="BO38" s="468"/>
      <c r="BP38" s="468"/>
      <c r="BQ38" s="468"/>
      <c r="BR38" s="468"/>
      <c r="BS38" s="468"/>
      <c r="BT38" s="468"/>
      <c r="BU38" s="468"/>
      <c r="BV38" s="468"/>
      <c r="BW38" s="468"/>
      <c r="BX38" s="468"/>
      <c r="BY38" s="468"/>
      <c r="BZ38" s="468"/>
      <c r="CA38" s="4"/>
    </row>
    <row r="39" spans="21:79" s="432" customFormat="1" ht="18.75" customHeight="1" thickBot="1">
      <c r="U39" s="433" t="s">
        <v>183</v>
      </c>
      <c r="V39" s="616"/>
      <c r="W39" s="435" t="s">
        <v>184</v>
      </c>
      <c r="X39" s="609"/>
      <c r="Y39" s="436">
        <v>22800</v>
      </c>
      <c r="Z39" s="701"/>
      <c r="AA39" s="461">
        <f t="shared" ref="AA39:AX39" si="18">AA12/$AA12-1</f>
        <v>0</v>
      </c>
      <c r="AB39" s="461">
        <f t="shared" si="18"/>
        <v>0.10552257582449287</v>
      </c>
      <c r="AC39" s="461">
        <f t="shared" si="18"/>
        <v>0.21678907795562519</v>
      </c>
      <c r="AD39" s="461">
        <f t="shared" si="18"/>
        <v>0.2219365903711934</v>
      </c>
      <c r="AE39" s="461">
        <f t="shared" si="18"/>
        <v>0.16886179869525741</v>
      </c>
      <c r="AF39" s="461">
        <f t="shared" si="18"/>
        <v>0.27995605106481269</v>
      </c>
      <c r="AG39" s="461">
        <f t="shared" si="18"/>
        <v>0.32467666935426065</v>
      </c>
      <c r="AH39" s="461">
        <f t="shared" si="18"/>
        <v>0.12921879944927772</v>
      </c>
      <c r="AI39" s="461">
        <f t="shared" si="18"/>
        <v>2.9107341460523184E-2</v>
      </c>
      <c r="AJ39" s="461">
        <f t="shared" si="18"/>
        <v>-0.28587028876379506</v>
      </c>
      <c r="AK39" s="461">
        <f t="shared" si="18"/>
        <v>-0.45281551006819842</v>
      </c>
      <c r="AL39" s="461">
        <f t="shared" si="18"/>
        <v>-0.52793900434169694</v>
      </c>
      <c r="AM39" s="461">
        <f t="shared" si="18"/>
        <v>-0.55366150889473265</v>
      </c>
      <c r="AN39" s="461">
        <f t="shared" si="18"/>
        <v>-0.57927771025294872</v>
      </c>
      <c r="AO39" s="461">
        <f t="shared" si="18"/>
        <v>-0.59076469002750531</v>
      </c>
      <c r="AP39" s="461">
        <f t="shared" si="18"/>
        <v>-0.60677206706906639</v>
      </c>
      <c r="AQ39" s="461">
        <f t="shared" si="18"/>
        <v>-0.59308374444006773</v>
      </c>
      <c r="AR39" s="461">
        <f t="shared" si="18"/>
        <v>-0.63164001009659065</v>
      </c>
      <c r="AS39" s="461">
        <f t="shared" si="18"/>
        <v>-0.67493027176198206</v>
      </c>
      <c r="AT39" s="461">
        <f t="shared" si="18"/>
        <v>-0.80960154693740694</v>
      </c>
      <c r="AU39" s="461">
        <f t="shared" si="18"/>
        <v>-0.81137288197417123</v>
      </c>
      <c r="AV39" s="461">
        <f t="shared" si="18"/>
        <v>-0.82508712038286958</v>
      </c>
      <c r="AW39" s="461">
        <f t="shared" si="18"/>
        <v>-0.82610652674773499</v>
      </c>
      <c r="AX39" s="461">
        <f t="shared" si="18"/>
        <v>-0.83643567147215969</v>
      </c>
      <c r="AY39" s="461">
        <f t="shared" si="11"/>
        <v>-0.83934614639958582</v>
      </c>
      <c r="AZ39" s="7"/>
      <c r="BA39" s="7"/>
      <c r="BB39" s="7"/>
      <c r="BC39" s="7"/>
      <c r="BD39" s="470"/>
      <c r="BE39" s="471"/>
      <c r="BF39" s="465"/>
      <c r="BG39" s="465"/>
      <c r="BH39" s="4"/>
      <c r="BI39" s="465"/>
      <c r="BL39" s="472"/>
      <c r="BM39" s="473"/>
      <c r="BN39" s="454"/>
      <c r="BO39" s="474"/>
      <c r="BP39" s="474"/>
      <c r="BQ39" s="474"/>
      <c r="BR39" s="474"/>
      <c r="BS39" s="474"/>
      <c r="BT39" s="468"/>
      <c r="BU39" s="468"/>
      <c r="BV39" s="468"/>
      <c r="BW39" s="468"/>
      <c r="BX39" s="468"/>
      <c r="BY39" s="468"/>
      <c r="BZ39" s="468"/>
      <c r="CA39" s="4"/>
    </row>
    <row r="40" spans="21:79" s="432" customFormat="1" ht="18.75" customHeight="1" thickTop="1" thickBot="1">
      <c r="U40" s="614" t="s">
        <v>301</v>
      </c>
      <c r="V40" s="615"/>
      <c r="W40" s="610" t="s">
        <v>300</v>
      </c>
      <c r="X40" s="608"/>
      <c r="Y40" s="436">
        <v>17200</v>
      </c>
      <c r="Z40" s="702"/>
      <c r="AA40" s="469">
        <f t="shared" ref="AA40:AX40" si="19">AA13/$AA13-1</f>
        <v>0</v>
      </c>
      <c r="AB40" s="469">
        <f t="shared" si="19"/>
        <v>0</v>
      </c>
      <c r="AC40" s="469">
        <f t="shared" si="19"/>
        <v>0</v>
      </c>
      <c r="AD40" s="469">
        <f t="shared" si="19"/>
        <v>0.33333333333333326</v>
      </c>
      <c r="AE40" s="469">
        <f t="shared" si="19"/>
        <v>1.3333333333333335</v>
      </c>
      <c r="AF40" s="469">
        <f t="shared" si="19"/>
        <v>5.1666666666666634</v>
      </c>
      <c r="AG40" s="469">
        <f t="shared" si="19"/>
        <v>4.9070045670679674</v>
      </c>
      <c r="AH40" s="469">
        <f t="shared" si="19"/>
        <v>4.2534447408657456</v>
      </c>
      <c r="AI40" s="469">
        <f t="shared" si="19"/>
        <v>4.249653710458265</v>
      </c>
      <c r="AJ40" s="469">
        <f t="shared" si="19"/>
        <v>7.592268641765477</v>
      </c>
      <c r="AK40" s="469">
        <f t="shared" si="19"/>
        <v>4.6558089683166246</v>
      </c>
      <c r="AL40" s="469">
        <f t="shared" si="19"/>
        <v>4.9306837551504969</v>
      </c>
      <c r="AM40" s="469">
        <f t="shared" si="19"/>
        <v>7.2618720629056064</v>
      </c>
      <c r="AN40" s="469">
        <f t="shared" si="19"/>
        <v>8.0953917164130136</v>
      </c>
      <c r="AO40" s="469">
        <f t="shared" si="19"/>
        <v>10.169718669590953</v>
      </c>
      <c r="AP40" s="469">
        <f t="shared" si="19"/>
        <v>37.00302065694332</v>
      </c>
      <c r="AQ40" s="469">
        <f t="shared" si="19"/>
        <v>32.246413633961375</v>
      </c>
      <c r="AR40" s="469">
        <f t="shared" si="19"/>
        <v>35.794241736060705</v>
      </c>
      <c r="AS40" s="469">
        <f t="shared" si="19"/>
        <v>34.670520803774814</v>
      </c>
      <c r="AT40" s="469">
        <f t="shared" si="19"/>
        <v>34.473363664773125</v>
      </c>
      <c r="AU40" s="469">
        <f t="shared" si="19"/>
        <v>40.639178222534106</v>
      </c>
      <c r="AV40" s="469">
        <f t="shared" si="19"/>
        <v>46.472126098304443</v>
      </c>
      <c r="AW40" s="469">
        <f t="shared" si="19"/>
        <v>37.176318026814975</v>
      </c>
      <c r="AX40" s="469">
        <f t="shared" si="19"/>
        <v>40.380606522994846</v>
      </c>
      <c r="AY40" s="469">
        <f t="shared" si="11"/>
        <v>24.2584206768563</v>
      </c>
      <c r="AZ40" s="7"/>
      <c r="BA40" s="7"/>
      <c r="BB40" s="7"/>
      <c r="BC40" s="7"/>
      <c r="BD40" s="470"/>
      <c r="BE40" s="471"/>
      <c r="BF40" s="465"/>
      <c r="BG40" s="465"/>
      <c r="BH40" s="4"/>
      <c r="BI40" s="465"/>
      <c r="BL40" s="472"/>
      <c r="BM40" s="473"/>
      <c r="BN40" s="454"/>
      <c r="BO40" s="474"/>
      <c r="BP40" s="474"/>
      <c r="BQ40" s="474"/>
      <c r="BR40" s="474"/>
      <c r="BS40" s="474"/>
      <c r="BT40" s="468"/>
      <c r="BU40" s="468"/>
      <c r="BV40" s="468"/>
      <c r="BW40" s="468"/>
      <c r="BX40" s="468"/>
      <c r="BY40" s="468"/>
      <c r="BZ40" s="468"/>
      <c r="CA40" s="4"/>
    </row>
    <row r="41" spans="21:79" s="432" customFormat="1" ht="23.25" customHeight="1" thickTop="1" thickBot="1">
      <c r="U41" s="475" t="s">
        <v>9</v>
      </c>
      <c r="V41" s="476"/>
      <c r="W41" s="475" t="s">
        <v>114</v>
      </c>
      <c r="X41" s="585"/>
      <c r="Y41" s="476"/>
      <c r="Z41" s="703"/>
      <c r="AA41" s="612">
        <f t="shared" ref="AA41:AX41" si="20">AA14/$AA14-1</f>
        <v>0</v>
      </c>
      <c r="AB41" s="612">
        <f t="shared" si="20"/>
        <v>8.0226697008365377E-3</v>
      </c>
      <c r="AC41" s="612">
        <f t="shared" si="20"/>
        <v>1.8620331140464685E-2</v>
      </c>
      <c r="AD41" s="612">
        <f t="shared" si="20"/>
        <v>1.1909337770306561E-2</v>
      </c>
      <c r="AE41" s="612">
        <f t="shared" si="20"/>
        <v>6.8876817259643452E-2</v>
      </c>
      <c r="AF41" s="612">
        <f t="shared" si="20"/>
        <v>8.5919497896193464E-2</v>
      </c>
      <c r="AG41" s="612">
        <f t="shared" si="20"/>
        <v>9.6295234361610804E-2</v>
      </c>
      <c r="AH41" s="612">
        <f t="shared" si="20"/>
        <v>9.3775098849807836E-2</v>
      </c>
      <c r="AI41" s="612">
        <f t="shared" si="20"/>
        <v>5.909715284432604E-2</v>
      </c>
      <c r="AJ41" s="612">
        <f t="shared" si="20"/>
        <v>7.6445941496199321E-2</v>
      </c>
      <c r="AK41" s="612">
        <f t="shared" si="20"/>
        <v>9.1262277319310581E-2</v>
      </c>
      <c r="AL41" s="612">
        <f t="shared" si="20"/>
        <v>6.9229233115510214E-2</v>
      </c>
      <c r="AM41" s="612">
        <f t="shared" si="20"/>
        <v>9.410887790857525E-2</v>
      </c>
      <c r="AN41" s="612">
        <f t="shared" si="20"/>
        <v>9.5974719200287772E-2</v>
      </c>
      <c r="AO41" s="612">
        <f t="shared" si="20"/>
        <v>9.3528152010455168E-2</v>
      </c>
      <c r="AP41" s="612">
        <f t="shared" si="20"/>
        <v>9.9437003341638075E-2</v>
      </c>
      <c r="AQ41" s="612">
        <f t="shared" si="20"/>
        <v>8.4296348733589932E-2</v>
      </c>
      <c r="AR41" s="612">
        <f t="shared" si="20"/>
        <v>0.11178667273337028</v>
      </c>
      <c r="AS41" s="612">
        <f t="shared" si="20"/>
        <v>4.4403614809816805E-2</v>
      </c>
      <c r="AT41" s="612">
        <f t="shared" si="20"/>
        <v>-1.5533719579843286E-2</v>
      </c>
      <c r="AU41" s="612">
        <f t="shared" si="20"/>
        <v>2.6881671038805566E-2</v>
      </c>
      <c r="AV41" s="612">
        <f t="shared" si="20"/>
        <v>6.6003167020223907E-2</v>
      </c>
      <c r="AW41" s="612">
        <f t="shared" si="20"/>
        <v>9.4115827754706727E-2</v>
      </c>
      <c r="AX41" s="612">
        <f t="shared" si="20"/>
        <v>0.10792133654515879</v>
      </c>
      <c r="AY41" s="612">
        <f t="shared" si="11"/>
        <v>7.3279459937828806E-2</v>
      </c>
      <c r="AZ41" s="478"/>
      <c r="BA41" s="478"/>
      <c r="BB41" s="478"/>
      <c r="BC41" s="478"/>
      <c r="BD41" s="479"/>
      <c r="BE41" s="480"/>
      <c r="BF41" s="465"/>
      <c r="BG41" s="465"/>
      <c r="BH41" s="465"/>
      <c r="BI41" s="465"/>
      <c r="BL41" s="472"/>
      <c r="BM41" s="473"/>
      <c r="BN41" s="454"/>
      <c r="BO41" s="474"/>
      <c r="BP41" s="474"/>
      <c r="BQ41" s="474"/>
      <c r="BR41" s="474"/>
      <c r="BS41" s="474"/>
      <c r="BT41" s="468"/>
      <c r="BU41" s="468"/>
      <c r="BV41" s="468"/>
      <c r="BW41" s="468"/>
      <c r="BX41" s="468"/>
      <c r="BY41" s="468"/>
      <c r="BZ41" s="468"/>
      <c r="CA41" s="4"/>
    </row>
    <row r="42" spans="21:79" s="432" customFormat="1" ht="15.75">
      <c r="U42" s="451"/>
      <c r="V42" s="452"/>
      <c r="W42" s="456"/>
      <c r="Y42" s="457"/>
      <c r="Z42" s="454"/>
      <c r="AA42" s="440"/>
      <c r="AB42" s="440"/>
      <c r="AC42" s="440"/>
      <c r="AD42" s="440"/>
      <c r="AE42" s="440"/>
      <c r="AF42" s="440"/>
      <c r="AG42" s="440"/>
      <c r="AH42" s="440"/>
      <c r="AI42" s="440"/>
      <c r="AJ42" s="440"/>
      <c r="AK42" s="440"/>
      <c r="AL42" s="440"/>
      <c r="AM42" s="440"/>
      <c r="AN42" s="440"/>
      <c r="AO42" s="440"/>
      <c r="AP42" s="440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</row>
    <row r="43" spans="21:79" s="432" customFormat="1" ht="21.75" customHeight="1" thickBot="1">
      <c r="U43" s="1" t="s">
        <v>187</v>
      </c>
      <c r="V43" s="458"/>
      <c r="W43" s="564" t="s">
        <v>388</v>
      </c>
      <c r="Y43" s="458"/>
      <c r="Z43" s="458"/>
      <c r="BF43" s="80"/>
      <c r="BH43" s="4"/>
    </row>
    <row r="44" spans="21:79" s="432" customFormat="1" ht="14.25">
      <c r="U44" s="422"/>
      <c r="V44" s="423"/>
      <c r="W44" s="563" t="s">
        <v>259</v>
      </c>
      <c r="X44" s="586"/>
      <c r="Y44" s="423" t="s">
        <v>10</v>
      </c>
      <c r="Z44" s="424"/>
      <c r="AA44" s="429">
        <v>1990</v>
      </c>
      <c r="AB44" s="429">
        <f t="shared" ref="AB44:BE44" si="21">AA44+1</f>
        <v>1991</v>
      </c>
      <c r="AC44" s="429">
        <f t="shared" si="21"/>
        <v>1992</v>
      </c>
      <c r="AD44" s="429">
        <f t="shared" si="21"/>
        <v>1993</v>
      </c>
      <c r="AE44" s="429">
        <f t="shared" si="21"/>
        <v>1994</v>
      </c>
      <c r="AF44" s="429">
        <f t="shared" si="21"/>
        <v>1995</v>
      </c>
      <c r="AG44" s="429">
        <f t="shared" si="21"/>
        <v>1996</v>
      </c>
      <c r="AH44" s="429">
        <f t="shared" si="21"/>
        <v>1997</v>
      </c>
      <c r="AI44" s="429">
        <f t="shared" si="21"/>
        <v>1998</v>
      </c>
      <c r="AJ44" s="430">
        <f t="shared" si="21"/>
        <v>1999</v>
      </c>
      <c r="AK44" s="430">
        <f t="shared" si="21"/>
        <v>2000</v>
      </c>
      <c r="AL44" s="430">
        <f t="shared" si="21"/>
        <v>2001</v>
      </c>
      <c r="AM44" s="430">
        <f t="shared" si="21"/>
        <v>2002</v>
      </c>
      <c r="AN44" s="429">
        <f t="shared" si="21"/>
        <v>2003</v>
      </c>
      <c r="AO44" s="429">
        <f t="shared" si="21"/>
        <v>2004</v>
      </c>
      <c r="AP44" s="429">
        <f t="shared" si="21"/>
        <v>2005</v>
      </c>
      <c r="AQ44" s="429">
        <f t="shared" si="21"/>
        <v>2006</v>
      </c>
      <c r="AR44" s="428">
        <f t="shared" si="21"/>
        <v>2007</v>
      </c>
      <c r="AS44" s="459">
        <f t="shared" si="21"/>
        <v>2008</v>
      </c>
      <c r="AT44" s="429">
        <f t="shared" si="21"/>
        <v>2009</v>
      </c>
      <c r="AU44" s="459">
        <f t="shared" si="21"/>
        <v>2010</v>
      </c>
      <c r="AV44" s="430">
        <f t="shared" si="21"/>
        <v>2011</v>
      </c>
      <c r="AW44" s="429">
        <f t="shared" si="21"/>
        <v>2012</v>
      </c>
      <c r="AX44" s="429">
        <f t="shared" si="21"/>
        <v>2013</v>
      </c>
      <c r="AY44" s="428">
        <f t="shared" si="21"/>
        <v>2014</v>
      </c>
      <c r="AZ44" s="429">
        <f t="shared" si="21"/>
        <v>2015</v>
      </c>
      <c r="BA44" s="429">
        <f t="shared" si="21"/>
        <v>2016</v>
      </c>
      <c r="BB44" s="429">
        <f t="shared" si="21"/>
        <v>2017</v>
      </c>
      <c r="BC44" s="429">
        <f t="shared" si="21"/>
        <v>2018</v>
      </c>
      <c r="BD44" s="430">
        <f t="shared" si="21"/>
        <v>2019</v>
      </c>
      <c r="BE44" s="431">
        <f t="shared" si="21"/>
        <v>2020</v>
      </c>
      <c r="BH44" s="4"/>
    </row>
    <row r="45" spans="21:79" s="432" customFormat="1" ht="18.75">
      <c r="U45" s="433" t="s">
        <v>173</v>
      </c>
      <c r="V45" s="434"/>
      <c r="W45" s="824" t="s">
        <v>188</v>
      </c>
      <c r="X45" s="581"/>
      <c r="Y45" s="434">
        <v>1</v>
      </c>
      <c r="Z45" s="704"/>
      <c r="AA45" s="704"/>
      <c r="AB45" s="704"/>
      <c r="AC45" s="704"/>
      <c r="AD45" s="704"/>
      <c r="AE45" s="704"/>
      <c r="AF45" s="704"/>
      <c r="AG45" s="704"/>
      <c r="AH45" s="704"/>
      <c r="AI45" s="704"/>
      <c r="AJ45" s="704"/>
      <c r="AK45" s="704"/>
      <c r="AL45" s="704"/>
      <c r="AM45" s="704"/>
      <c r="AN45" s="704"/>
      <c r="AO45" s="704"/>
      <c r="AP45" s="461">
        <f t="shared" ref="AP45:AP54" si="22">AP5/$AP5-1</f>
        <v>0</v>
      </c>
      <c r="AQ45" s="461">
        <f t="shared" ref="AQ45:AX45" si="23">AQ5/$AP5-1</f>
        <v>-1.589736505869821E-2</v>
      </c>
      <c r="AR45" s="461">
        <f t="shared" si="23"/>
        <v>1.061333795099717E-2</v>
      </c>
      <c r="AS45" s="461">
        <f t="shared" si="23"/>
        <v>-5.3971144752774869E-2</v>
      </c>
      <c r="AT45" s="461">
        <f t="shared" si="23"/>
        <v>-0.1097544763651026</v>
      </c>
      <c r="AU45" s="461">
        <f t="shared" si="23"/>
        <v>-7.1189091470568955E-2</v>
      </c>
      <c r="AV45" s="461">
        <f t="shared" si="23"/>
        <v>-3.375034477569927E-2</v>
      </c>
      <c r="AW45" s="461">
        <f t="shared" si="23"/>
        <v>-7.4677810039439629E-3</v>
      </c>
      <c r="AX45" s="461">
        <f t="shared" si="23"/>
        <v>4.2653802877528069E-3</v>
      </c>
      <c r="AY45" s="461">
        <f t="shared" ref="AY45:AY54" si="24">AY5/$AP5-1</f>
        <v>-3.0972518358795331E-2</v>
      </c>
      <c r="AZ45" s="6"/>
      <c r="BA45" s="6"/>
      <c r="BB45" s="6"/>
      <c r="BC45" s="6"/>
      <c r="BD45" s="463"/>
      <c r="BE45" s="464"/>
      <c r="BF45" s="2"/>
      <c r="BG45" s="2"/>
      <c r="BH45" s="4"/>
      <c r="BI45" s="2"/>
    </row>
    <row r="46" spans="21:79" s="432" customFormat="1" ht="15.75">
      <c r="U46" s="433"/>
      <c r="V46" s="434"/>
      <c r="W46" s="584"/>
      <c r="X46" s="825" t="s">
        <v>282</v>
      </c>
      <c r="Y46" s="434">
        <v>1</v>
      </c>
      <c r="Z46" s="701"/>
      <c r="AA46" s="704"/>
      <c r="AB46" s="704"/>
      <c r="AC46" s="704"/>
      <c r="AD46" s="704"/>
      <c r="AE46" s="704"/>
      <c r="AF46" s="704"/>
      <c r="AG46" s="704"/>
      <c r="AH46" s="704"/>
      <c r="AI46" s="704"/>
      <c r="AJ46" s="704"/>
      <c r="AK46" s="704"/>
      <c r="AL46" s="704"/>
      <c r="AM46" s="704"/>
      <c r="AN46" s="704"/>
      <c r="AO46" s="704"/>
      <c r="AP46" s="461">
        <f t="shared" si="22"/>
        <v>0</v>
      </c>
      <c r="AQ46" s="461">
        <f t="shared" ref="AQ46:AX54" si="25">AQ6/$AP6-1</f>
        <v>-1.5667393561242804E-2</v>
      </c>
      <c r="AR46" s="461">
        <f t="shared" si="25"/>
        <v>1.2781199531302301E-2</v>
      </c>
      <c r="AS46" s="461">
        <f t="shared" si="25"/>
        <v>-5.395377426805914E-2</v>
      </c>
      <c r="AT46" s="461">
        <f t="shared" si="25"/>
        <v>-0.10584380524832382</v>
      </c>
      <c r="AU46" s="461">
        <f t="shared" si="25"/>
        <v>-6.5840518404182369E-2</v>
      </c>
      <c r="AV46" s="461">
        <f t="shared" si="25"/>
        <v>-2.5148763717684153E-2</v>
      </c>
      <c r="AW46" s="461">
        <f t="shared" si="25"/>
        <v>1.4164628792501244E-3</v>
      </c>
      <c r="AX46" s="461">
        <f t="shared" si="25"/>
        <v>1.3138917649117898E-2</v>
      </c>
      <c r="AY46" s="461">
        <f t="shared" si="24"/>
        <v>-2.4376246276223479E-2</v>
      </c>
      <c r="AZ46" s="6"/>
      <c r="BA46" s="6"/>
      <c r="BB46" s="6"/>
      <c r="BC46" s="6"/>
      <c r="BD46" s="463"/>
      <c r="BE46" s="464"/>
      <c r="BF46" s="2"/>
      <c r="BG46" s="2"/>
      <c r="BH46" s="4"/>
      <c r="BI46" s="2"/>
    </row>
    <row r="47" spans="21:79" s="432" customFormat="1" ht="15.75">
      <c r="U47" s="433"/>
      <c r="V47" s="434"/>
      <c r="W47" s="583"/>
      <c r="X47" s="825" t="s">
        <v>283</v>
      </c>
      <c r="Y47" s="434">
        <v>1</v>
      </c>
      <c r="Z47" s="701"/>
      <c r="AA47" s="704"/>
      <c r="AB47" s="704"/>
      <c r="AC47" s="704"/>
      <c r="AD47" s="704"/>
      <c r="AE47" s="704"/>
      <c r="AF47" s="704"/>
      <c r="AG47" s="704"/>
      <c r="AH47" s="704"/>
      <c r="AI47" s="704"/>
      <c r="AJ47" s="704"/>
      <c r="AK47" s="704"/>
      <c r="AL47" s="704"/>
      <c r="AM47" s="704"/>
      <c r="AN47" s="704"/>
      <c r="AO47" s="704"/>
      <c r="AP47" s="461">
        <f t="shared" si="22"/>
        <v>0</v>
      </c>
      <c r="AQ47" s="461">
        <f t="shared" si="25"/>
        <v>-1.9122639333352009E-2</v>
      </c>
      <c r="AR47" s="461">
        <f t="shared" si="25"/>
        <v>-1.979020450247182E-2</v>
      </c>
      <c r="AS47" s="461">
        <f t="shared" si="25"/>
        <v>-5.4214760062114231E-2</v>
      </c>
      <c r="AT47" s="461">
        <f t="shared" si="25"/>
        <v>-0.16460034678446933</v>
      </c>
      <c r="AU47" s="461">
        <f t="shared" si="25"/>
        <v>-0.14620106168431246</v>
      </c>
      <c r="AV47" s="461">
        <f t="shared" si="25"/>
        <v>-0.15438467735495842</v>
      </c>
      <c r="AW47" s="461">
        <f t="shared" si="25"/>
        <v>-0.13206636632120916</v>
      </c>
      <c r="AX47" s="461">
        <f t="shared" si="25"/>
        <v>-0.12018304959804205</v>
      </c>
      <c r="AY47" s="461">
        <f t="shared" si="24"/>
        <v>-0.12348305506422619</v>
      </c>
      <c r="AZ47" s="6"/>
      <c r="BA47" s="6"/>
      <c r="BB47" s="6"/>
      <c r="BC47" s="6"/>
      <c r="BD47" s="463"/>
      <c r="BE47" s="464"/>
      <c r="BF47" s="2"/>
      <c r="BG47" s="2"/>
      <c r="BH47" s="4"/>
      <c r="BI47" s="2"/>
    </row>
    <row r="48" spans="21:79" s="432" customFormat="1" ht="18.75">
      <c r="U48" s="433" t="s">
        <v>175</v>
      </c>
      <c r="V48" s="434"/>
      <c r="W48" s="460" t="s">
        <v>189</v>
      </c>
      <c r="X48" s="581"/>
      <c r="Y48" s="434">
        <v>25</v>
      </c>
      <c r="Z48" s="704"/>
      <c r="AA48" s="704"/>
      <c r="AB48" s="704"/>
      <c r="AC48" s="704"/>
      <c r="AD48" s="704"/>
      <c r="AE48" s="704"/>
      <c r="AF48" s="704"/>
      <c r="AG48" s="704"/>
      <c r="AH48" s="704"/>
      <c r="AI48" s="704"/>
      <c r="AJ48" s="704"/>
      <c r="AK48" s="704"/>
      <c r="AL48" s="704"/>
      <c r="AM48" s="704"/>
      <c r="AN48" s="704"/>
      <c r="AO48" s="704"/>
      <c r="AP48" s="461">
        <f t="shared" si="22"/>
        <v>0</v>
      </c>
      <c r="AQ48" s="461">
        <f t="shared" si="25"/>
        <v>-1.9093341404997632E-2</v>
      </c>
      <c r="AR48" s="461">
        <f t="shared" si="25"/>
        <v>-1.2507017749345595E-2</v>
      </c>
      <c r="AS48" s="461">
        <f t="shared" si="25"/>
        <v>-1.7955997075242869E-2</v>
      </c>
      <c r="AT48" s="461">
        <f t="shared" si="25"/>
        <v>-4.5411773935694844E-2</v>
      </c>
      <c r="AU48" s="461">
        <f t="shared" si="25"/>
        <v>-1.7103103015269627E-2</v>
      </c>
      <c r="AV48" s="461">
        <f t="shared" si="25"/>
        <v>-4.2542358577293937E-2</v>
      </c>
      <c r="AW48" s="461">
        <f t="shared" si="25"/>
        <v>-6.3829386304586455E-2</v>
      </c>
      <c r="AX48" s="461">
        <f t="shared" si="25"/>
        <v>-7.3771550144633213E-2</v>
      </c>
      <c r="AY48" s="461">
        <f t="shared" si="24"/>
        <v>-8.8765084621136303E-2</v>
      </c>
      <c r="AZ48" s="6"/>
      <c r="BA48" s="6"/>
      <c r="BB48" s="6"/>
      <c r="BC48" s="6"/>
      <c r="BD48" s="463"/>
      <c r="BE48" s="464"/>
      <c r="BF48" s="465"/>
      <c r="BG48" s="465"/>
      <c r="BH48" s="4"/>
      <c r="BI48" s="465"/>
      <c r="BL48" s="456"/>
      <c r="BM48" s="456"/>
      <c r="BN48" s="466"/>
      <c r="BO48" s="456"/>
      <c r="BP48" s="456"/>
      <c r="BQ48" s="456"/>
      <c r="BR48" s="456"/>
      <c r="BS48" s="456"/>
      <c r="BT48" s="456"/>
      <c r="BU48" s="456"/>
      <c r="BV48" s="456"/>
      <c r="BW48" s="456"/>
      <c r="BX48" s="456"/>
      <c r="BY48" s="456"/>
      <c r="BZ48" s="456"/>
      <c r="CA48" s="2"/>
    </row>
    <row r="49" spans="21:79" s="432" customFormat="1" ht="18.75">
      <c r="U49" s="433" t="s">
        <v>190</v>
      </c>
      <c r="V49" s="434"/>
      <c r="W49" s="460" t="s">
        <v>191</v>
      </c>
      <c r="X49" s="581"/>
      <c r="Y49" s="434">
        <v>298</v>
      </c>
      <c r="Z49" s="704"/>
      <c r="AA49" s="704"/>
      <c r="AB49" s="704"/>
      <c r="AC49" s="704"/>
      <c r="AD49" s="704"/>
      <c r="AE49" s="704"/>
      <c r="AF49" s="704"/>
      <c r="AG49" s="704"/>
      <c r="AH49" s="704"/>
      <c r="AI49" s="704"/>
      <c r="AJ49" s="704"/>
      <c r="AK49" s="704"/>
      <c r="AL49" s="704"/>
      <c r="AM49" s="704"/>
      <c r="AN49" s="704"/>
      <c r="AO49" s="704"/>
      <c r="AP49" s="461">
        <f t="shared" si="22"/>
        <v>0</v>
      </c>
      <c r="AQ49" s="461">
        <f t="shared" si="25"/>
        <v>9.9793623684796273E-4</v>
      </c>
      <c r="AR49" s="461">
        <f t="shared" si="25"/>
        <v>-2.2010713237186508E-2</v>
      </c>
      <c r="AS49" s="461">
        <f t="shared" si="25"/>
        <v>-5.7988350141209732E-2</v>
      </c>
      <c r="AT49" s="461">
        <f t="shared" si="25"/>
        <v>-7.6954228449659379E-2</v>
      </c>
      <c r="AU49" s="461">
        <f t="shared" si="25"/>
        <v>-8.9917570196625163E-2</v>
      </c>
      <c r="AV49" s="461">
        <f t="shared" si="25"/>
        <v>-0.1093544367038275</v>
      </c>
      <c r="AW49" s="461">
        <f t="shared" si="25"/>
        <v>-0.12607027754594025</v>
      </c>
      <c r="AX49" s="461">
        <f t="shared" si="25"/>
        <v>-0.12395184476591992</v>
      </c>
      <c r="AY49" s="461">
        <f t="shared" si="24"/>
        <v>-0.14963112363564401</v>
      </c>
      <c r="AZ49" s="6"/>
      <c r="BA49" s="6"/>
      <c r="BB49" s="6"/>
      <c r="BC49" s="6"/>
      <c r="BD49" s="463"/>
      <c r="BE49" s="464"/>
      <c r="BF49" s="465"/>
      <c r="BG49" s="465"/>
      <c r="BH49" s="4"/>
      <c r="BI49" s="465"/>
      <c r="BL49" s="361"/>
      <c r="BM49" s="467"/>
      <c r="BN49" s="454"/>
      <c r="BO49" s="468"/>
      <c r="BP49" s="468"/>
      <c r="BQ49" s="468"/>
      <c r="BR49" s="468"/>
      <c r="BS49" s="468"/>
      <c r="BT49" s="468"/>
      <c r="BU49" s="468"/>
      <c r="BV49" s="468"/>
      <c r="BW49" s="468"/>
      <c r="BX49" s="468"/>
      <c r="BY49" s="468"/>
      <c r="BZ49" s="468"/>
      <c r="CA49" s="4"/>
    </row>
    <row r="50" spans="21:79" s="432" customFormat="1" ht="28.5">
      <c r="U50" s="442" t="s">
        <v>192</v>
      </c>
      <c r="V50" s="443"/>
      <c r="W50" s="460" t="s">
        <v>180</v>
      </c>
      <c r="X50" s="581"/>
      <c r="Y50" s="443" t="s">
        <v>298</v>
      </c>
      <c r="Z50" s="704"/>
      <c r="AA50" s="704"/>
      <c r="AB50" s="704"/>
      <c r="AC50" s="704"/>
      <c r="AD50" s="704"/>
      <c r="AE50" s="704"/>
      <c r="AF50" s="704"/>
      <c r="AG50" s="704"/>
      <c r="AH50" s="704"/>
      <c r="AI50" s="704"/>
      <c r="AJ50" s="704"/>
      <c r="AK50" s="704"/>
      <c r="AL50" s="704"/>
      <c r="AM50" s="704"/>
      <c r="AN50" s="704"/>
      <c r="AO50" s="704"/>
      <c r="AP50" s="461">
        <f t="shared" si="22"/>
        <v>0</v>
      </c>
      <c r="AQ50" s="461">
        <f t="shared" si="25"/>
        <v>0.14436375646506416</v>
      </c>
      <c r="AR50" s="461">
        <f t="shared" si="25"/>
        <v>0.30710463018563483</v>
      </c>
      <c r="AS50" s="461">
        <f t="shared" si="25"/>
        <v>0.5087793647946266</v>
      </c>
      <c r="AT50" s="461">
        <f t="shared" si="25"/>
        <v>0.6380487613968302</v>
      </c>
      <c r="AU50" s="461">
        <f t="shared" si="25"/>
        <v>0.82330211917446339</v>
      </c>
      <c r="AV50" s="461">
        <f t="shared" si="25"/>
        <v>1.0397225548609295</v>
      </c>
      <c r="AW50" s="461">
        <f t="shared" si="25"/>
        <v>1.2961187085369259</v>
      </c>
      <c r="AX50" s="461">
        <f t="shared" si="25"/>
        <v>1.5104298813438843</v>
      </c>
      <c r="AY50" s="461">
        <f t="shared" si="24"/>
        <v>1.7996931896951298</v>
      </c>
      <c r="AZ50" s="6"/>
      <c r="BA50" s="6"/>
      <c r="BB50" s="6"/>
      <c r="BC50" s="6"/>
      <c r="BD50" s="463"/>
      <c r="BE50" s="464"/>
      <c r="BF50" s="465"/>
      <c r="BG50" s="465"/>
      <c r="BH50" s="4"/>
      <c r="BI50" s="465"/>
      <c r="BL50" s="361"/>
      <c r="BM50" s="467"/>
      <c r="BN50" s="468"/>
      <c r="BO50" s="468"/>
      <c r="BP50" s="468"/>
      <c r="BQ50" s="468"/>
      <c r="BR50" s="468"/>
      <c r="BS50" s="468"/>
      <c r="BT50" s="468"/>
      <c r="BU50" s="468"/>
      <c r="BV50" s="468"/>
      <c r="BW50" s="468"/>
      <c r="BX50" s="468"/>
      <c r="BY50" s="468"/>
      <c r="BZ50" s="468"/>
      <c r="CA50" s="4"/>
    </row>
    <row r="51" spans="21:79" s="432" customFormat="1" ht="28.5">
      <c r="U51" s="442" t="s">
        <v>193</v>
      </c>
      <c r="V51" s="443"/>
      <c r="W51" s="460" t="s">
        <v>182</v>
      </c>
      <c r="X51" s="581"/>
      <c r="Y51" s="443" t="s">
        <v>299</v>
      </c>
      <c r="Z51" s="704"/>
      <c r="AA51" s="704"/>
      <c r="AB51" s="704"/>
      <c r="AC51" s="704"/>
      <c r="AD51" s="704"/>
      <c r="AE51" s="704"/>
      <c r="AF51" s="704"/>
      <c r="AG51" s="704"/>
      <c r="AH51" s="704"/>
      <c r="AI51" s="704"/>
      <c r="AJ51" s="704"/>
      <c r="AK51" s="704"/>
      <c r="AL51" s="704"/>
      <c r="AM51" s="704"/>
      <c r="AN51" s="704"/>
      <c r="AO51" s="704"/>
      <c r="AP51" s="461">
        <f t="shared" si="22"/>
        <v>0</v>
      </c>
      <c r="AQ51" s="461">
        <f t="shared" si="25"/>
        <v>4.3535750591793931E-2</v>
      </c>
      <c r="AR51" s="461">
        <f t="shared" si="25"/>
        <v>-8.1928941445475023E-2</v>
      </c>
      <c r="AS51" s="461">
        <f t="shared" si="25"/>
        <v>-0.33397071046054783</v>
      </c>
      <c r="AT51" s="461">
        <f t="shared" si="25"/>
        <v>-0.53070774507051344</v>
      </c>
      <c r="AU51" s="461">
        <f t="shared" si="25"/>
        <v>-0.50720510170699007</v>
      </c>
      <c r="AV51" s="461">
        <f t="shared" si="25"/>
        <v>-0.56450268515797997</v>
      </c>
      <c r="AW51" s="461">
        <f t="shared" si="25"/>
        <v>-0.60150896742643623</v>
      </c>
      <c r="AX51" s="461">
        <f t="shared" si="25"/>
        <v>-0.61963057555415579</v>
      </c>
      <c r="AY51" s="461">
        <f t="shared" si="24"/>
        <v>-0.61019503315666779</v>
      </c>
      <c r="AZ51" s="6"/>
      <c r="BA51" s="6"/>
      <c r="BB51" s="6"/>
      <c r="BC51" s="6"/>
      <c r="BD51" s="463"/>
      <c r="BE51" s="464"/>
      <c r="BF51" s="465"/>
      <c r="BG51" s="465"/>
      <c r="BH51" s="4"/>
      <c r="BI51" s="465"/>
      <c r="BL51" s="361"/>
      <c r="BM51" s="467"/>
      <c r="BN51" s="468"/>
      <c r="BO51" s="468"/>
      <c r="BP51" s="468"/>
      <c r="BQ51" s="468"/>
      <c r="BR51" s="468"/>
      <c r="BS51" s="468"/>
      <c r="BT51" s="468"/>
      <c r="BU51" s="468"/>
      <c r="BV51" s="468"/>
      <c r="BW51" s="468"/>
      <c r="BX51" s="468"/>
      <c r="BY51" s="468"/>
      <c r="BZ51" s="468"/>
      <c r="CA51" s="4"/>
    </row>
    <row r="52" spans="21:79" s="432" customFormat="1" ht="18.75" customHeight="1" thickBot="1">
      <c r="U52" s="433" t="s">
        <v>183</v>
      </c>
      <c r="V52" s="616"/>
      <c r="W52" s="435" t="s">
        <v>184</v>
      </c>
      <c r="X52" s="609"/>
      <c r="Y52" s="436">
        <v>22800</v>
      </c>
      <c r="Z52" s="704"/>
      <c r="AA52" s="704"/>
      <c r="AB52" s="704"/>
      <c r="AC52" s="704"/>
      <c r="AD52" s="704"/>
      <c r="AE52" s="704"/>
      <c r="AF52" s="704"/>
      <c r="AG52" s="704"/>
      <c r="AH52" s="704"/>
      <c r="AI52" s="704"/>
      <c r="AJ52" s="704"/>
      <c r="AK52" s="704"/>
      <c r="AL52" s="704"/>
      <c r="AM52" s="704"/>
      <c r="AN52" s="704"/>
      <c r="AO52" s="704"/>
      <c r="AP52" s="461">
        <f t="shared" si="22"/>
        <v>0</v>
      </c>
      <c r="AQ52" s="461">
        <f t="shared" si="25"/>
        <v>3.4810148218546999E-2</v>
      </c>
      <c r="AR52" s="461">
        <f t="shared" si="25"/>
        <v>-6.3240530351367785E-2</v>
      </c>
      <c r="AS52" s="461">
        <f t="shared" si="25"/>
        <v>-0.1733300179997308</v>
      </c>
      <c r="AT52" s="461">
        <f t="shared" si="25"/>
        <v>-0.51580638831159886</v>
      </c>
      <c r="AU52" s="461">
        <f t="shared" si="25"/>
        <v>-0.52031098955790833</v>
      </c>
      <c r="AV52" s="461">
        <f t="shared" si="25"/>
        <v>-0.55518704301239941</v>
      </c>
      <c r="AW52" s="461">
        <f t="shared" si="25"/>
        <v>-0.55777944878903707</v>
      </c>
      <c r="AX52" s="461">
        <f t="shared" si="25"/>
        <v>-0.58404702507090533</v>
      </c>
      <c r="AY52" s="461">
        <f t="shared" si="24"/>
        <v>-0.59144852095583123</v>
      </c>
      <c r="AZ52" s="7"/>
      <c r="BA52" s="7"/>
      <c r="BB52" s="7"/>
      <c r="BC52" s="7"/>
      <c r="BD52" s="470"/>
      <c r="BE52" s="471"/>
      <c r="BF52" s="465"/>
      <c r="BG52" s="465"/>
      <c r="BH52" s="4"/>
      <c r="BI52" s="465"/>
      <c r="BL52" s="472"/>
      <c r="BM52" s="473"/>
      <c r="BN52" s="454"/>
      <c r="BO52" s="474"/>
      <c r="BP52" s="474"/>
      <c r="BQ52" s="474"/>
      <c r="BR52" s="474"/>
      <c r="BS52" s="474"/>
      <c r="BT52" s="468"/>
      <c r="BU52" s="468"/>
      <c r="BV52" s="468"/>
      <c r="BW52" s="468"/>
      <c r="BX52" s="468"/>
      <c r="BY52" s="468"/>
      <c r="BZ52" s="468"/>
      <c r="CA52" s="4"/>
    </row>
    <row r="53" spans="21:79" s="432" customFormat="1" ht="18.75" customHeight="1" thickTop="1" thickBot="1">
      <c r="U53" s="614" t="s">
        <v>301</v>
      </c>
      <c r="V53" s="615"/>
      <c r="W53" s="610" t="s">
        <v>300</v>
      </c>
      <c r="X53" s="608"/>
      <c r="Y53" s="436">
        <v>17200</v>
      </c>
      <c r="Z53" s="705"/>
      <c r="AA53" s="705"/>
      <c r="AB53" s="705"/>
      <c r="AC53" s="705"/>
      <c r="AD53" s="705"/>
      <c r="AE53" s="705"/>
      <c r="AF53" s="705"/>
      <c r="AG53" s="705"/>
      <c r="AH53" s="705"/>
      <c r="AI53" s="705"/>
      <c r="AJ53" s="705"/>
      <c r="AK53" s="705"/>
      <c r="AL53" s="705"/>
      <c r="AM53" s="705"/>
      <c r="AN53" s="705"/>
      <c r="AO53" s="705"/>
      <c r="AP53" s="469">
        <f t="shared" si="22"/>
        <v>0</v>
      </c>
      <c r="AQ53" s="469">
        <f t="shared" si="25"/>
        <v>-0.12516391962418649</v>
      </c>
      <c r="AR53" s="469">
        <f t="shared" si="25"/>
        <v>-3.1807443197591545E-2</v>
      </c>
      <c r="AS53" s="469">
        <f t="shared" si="25"/>
        <v>-6.1376696190131641E-2</v>
      </c>
      <c r="AT53" s="469">
        <f t="shared" si="25"/>
        <v>-6.6564629559466848E-2</v>
      </c>
      <c r="AU53" s="469">
        <f t="shared" si="25"/>
        <v>9.5680751233295336E-2</v>
      </c>
      <c r="AV53" s="469">
        <f t="shared" si="25"/>
        <v>0.24916717875769878</v>
      </c>
      <c r="AW53" s="469">
        <f t="shared" si="25"/>
        <v>4.5600946155313071E-3</v>
      </c>
      <c r="AX53" s="469">
        <f t="shared" si="25"/>
        <v>8.887677367915825E-2</v>
      </c>
      <c r="AY53" s="469">
        <f t="shared" si="24"/>
        <v>-0.33535755210444107</v>
      </c>
      <c r="AZ53" s="7"/>
      <c r="BA53" s="7"/>
      <c r="BB53" s="7"/>
      <c r="BC53" s="7"/>
      <c r="BD53" s="470"/>
      <c r="BE53" s="471"/>
      <c r="BF53" s="465"/>
      <c r="BG53" s="465"/>
      <c r="BH53" s="4"/>
      <c r="BI53" s="465"/>
      <c r="BL53" s="472"/>
      <c r="BM53" s="473"/>
      <c r="BN53" s="454"/>
      <c r="BO53" s="474"/>
      <c r="BP53" s="474"/>
      <c r="BQ53" s="474"/>
      <c r="BR53" s="474"/>
      <c r="BS53" s="474"/>
      <c r="BT53" s="468"/>
      <c r="BU53" s="468"/>
      <c r="BV53" s="468"/>
      <c r="BW53" s="468"/>
      <c r="BX53" s="468"/>
      <c r="BY53" s="468"/>
      <c r="BZ53" s="468"/>
      <c r="CA53" s="4"/>
    </row>
    <row r="54" spans="21:79" s="432" customFormat="1" ht="23.25" customHeight="1" thickTop="1" thickBot="1">
      <c r="U54" s="475" t="s">
        <v>9</v>
      </c>
      <c r="V54" s="476"/>
      <c r="W54" s="475" t="s">
        <v>114</v>
      </c>
      <c r="X54" s="585"/>
      <c r="Y54" s="476"/>
      <c r="Z54" s="706"/>
      <c r="AA54" s="706"/>
      <c r="AB54" s="706"/>
      <c r="AC54" s="706"/>
      <c r="AD54" s="706"/>
      <c r="AE54" s="706"/>
      <c r="AF54" s="706"/>
      <c r="AG54" s="706"/>
      <c r="AH54" s="706"/>
      <c r="AI54" s="706"/>
      <c r="AJ54" s="706"/>
      <c r="AK54" s="706"/>
      <c r="AL54" s="706"/>
      <c r="AM54" s="706"/>
      <c r="AN54" s="706"/>
      <c r="AO54" s="706"/>
      <c r="AP54" s="612">
        <f t="shared" si="22"/>
        <v>0</v>
      </c>
      <c r="AQ54" s="612">
        <f t="shared" si="25"/>
        <v>-1.3771279811421122E-2</v>
      </c>
      <c r="AR54" s="612">
        <f t="shared" si="25"/>
        <v>1.1232721251146272E-2</v>
      </c>
      <c r="AS54" s="612">
        <f t="shared" si="25"/>
        <v>-5.0055972615577149E-2</v>
      </c>
      <c r="AT54" s="612">
        <f t="shared" si="25"/>
        <v>-0.10457236073739407</v>
      </c>
      <c r="AU54" s="612">
        <f t="shared" si="25"/>
        <v>-6.5993169306024058E-2</v>
      </c>
      <c r="AV54" s="612">
        <f t="shared" si="25"/>
        <v>-3.0409960934364544E-2</v>
      </c>
      <c r="AW54" s="612">
        <f t="shared" si="25"/>
        <v>-4.8399094907284335E-3</v>
      </c>
      <c r="AX54" s="612">
        <f t="shared" si="25"/>
        <v>7.7169798521727895E-3</v>
      </c>
      <c r="AY54" s="612">
        <f t="shared" si="24"/>
        <v>-2.3791761896594044E-2</v>
      </c>
      <c r="AZ54" s="478"/>
      <c r="BA54" s="478"/>
      <c r="BB54" s="478"/>
      <c r="BC54" s="478"/>
      <c r="BD54" s="479"/>
      <c r="BE54" s="480"/>
      <c r="BF54" s="465"/>
      <c r="BG54" s="465"/>
      <c r="BH54" s="465"/>
      <c r="BI54" s="465"/>
      <c r="BL54" s="472"/>
      <c r="BM54" s="473"/>
      <c r="BN54" s="454"/>
      <c r="BO54" s="474"/>
      <c r="BP54" s="474"/>
      <c r="BQ54" s="474"/>
      <c r="BR54" s="474"/>
      <c r="BS54" s="474"/>
      <c r="BT54" s="468"/>
      <c r="BU54" s="468"/>
      <c r="BV54" s="468"/>
      <c r="BW54" s="468"/>
      <c r="BX54" s="468"/>
      <c r="BY54" s="468"/>
      <c r="BZ54" s="468"/>
      <c r="CA54" s="4"/>
    </row>
    <row r="55" spans="21:79" s="432" customFormat="1" ht="15.75">
      <c r="U55" s="1"/>
      <c r="V55" s="458"/>
      <c r="W55" s="481"/>
      <c r="Y55" s="452"/>
      <c r="Z55" s="482"/>
      <c r="AA55" s="465"/>
      <c r="AB55" s="465"/>
      <c r="AC55" s="465"/>
      <c r="AD55" s="465"/>
      <c r="AE55" s="465"/>
      <c r="AF55" s="465"/>
      <c r="AG55" s="465"/>
      <c r="AH55" s="465"/>
      <c r="AI55" s="465"/>
      <c r="AJ55" s="465"/>
      <c r="AK55" s="465"/>
      <c r="BF55" s="465"/>
      <c r="BG55" s="465"/>
      <c r="BH55" s="465"/>
      <c r="BI55" s="465"/>
      <c r="BL55" s="361"/>
      <c r="BM55" s="467"/>
      <c r="BN55" s="454"/>
      <c r="BO55" s="474"/>
      <c r="BP55" s="474"/>
      <c r="BQ55" s="474"/>
      <c r="BR55" s="474"/>
      <c r="BS55" s="474"/>
      <c r="BT55" s="468"/>
      <c r="BU55" s="468"/>
      <c r="BV55" s="468"/>
      <c r="BW55" s="468"/>
      <c r="BX55" s="468"/>
      <c r="BY55" s="468"/>
      <c r="BZ55" s="468"/>
      <c r="CA55" s="4"/>
    </row>
    <row r="56" spans="21:79" s="432" customFormat="1" ht="21.75" customHeight="1" thickBot="1">
      <c r="U56" s="1"/>
      <c r="V56" s="458"/>
      <c r="W56" s="809" t="s">
        <v>387</v>
      </c>
      <c r="Y56" s="458"/>
      <c r="Z56" s="458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</row>
    <row r="57" spans="21:79" s="432" customFormat="1" ht="14.25">
      <c r="U57" s="422"/>
      <c r="V57" s="423"/>
      <c r="W57" s="563" t="s">
        <v>259</v>
      </c>
      <c r="X57" s="586"/>
      <c r="Y57" s="423" t="s">
        <v>10</v>
      </c>
      <c r="Z57" s="424"/>
      <c r="AA57" s="429">
        <v>1990</v>
      </c>
      <c r="AB57" s="429">
        <f t="shared" ref="AB57:AP57" si="26">AA57+1</f>
        <v>1991</v>
      </c>
      <c r="AC57" s="429">
        <f t="shared" si="26"/>
        <v>1992</v>
      </c>
      <c r="AD57" s="429">
        <f t="shared" si="26"/>
        <v>1993</v>
      </c>
      <c r="AE57" s="429">
        <f t="shared" si="26"/>
        <v>1994</v>
      </c>
      <c r="AF57" s="429">
        <f t="shared" si="26"/>
        <v>1995</v>
      </c>
      <c r="AG57" s="429">
        <f t="shared" si="26"/>
        <v>1996</v>
      </c>
      <c r="AH57" s="429">
        <f t="shared" si="26"/>
        <v>1997</v>
      </c>
      <c r="AI57" s="429">
        <f t="shared" si="26"/>
        <v>1998</v>
      </c>
      <c r="AJ57" s="430">
        <f t="shared" si="26"/>
        <v>1999</v>
      </c>
      <c r="AK57" s="430">
        <f t="shared" si="26"/>
        <v>2000</v>
      </c>
      <c r="AL57" s="430">
        <f t="shared" si="26"/>
        <v>2001</v>
      </c>
      <c r="AM57" s="430">
        <f t="shared" si="26"/>
        <v>2002</v>
      </c>
      <c r="AN57" s="429">
        <f t="shared" si="26"/>
        <v>2003</v>
      </c>
      <c r="AO57" s="429">
        <f t="shared" si="26"/>
        <v>2004</v>
      </c>
      <c r="AP57" s="429">
        <f t="shared" si="26"/>
        <v>2005</v>
      </c>
      <c r="AQ57" s="429">
        <f t="shared" ref="AQ57:AY57" si="27">AP57+1</f>
        <v>2006</v>
      </c>
      <c r="AR57" s="429">
        <f t="shared" si="27"/>
        <v>2007</v>
      </c>
      <c r="AS57" s="459">
        <f t="shared" si="27"/>
        <v>2008</v>
      </c>
      <c r="AT57" s="429">
        <f t="shared" si="27"/>
        <v>2009</v>
      </c>
      <c r="AU57" s="459">
        <f t="shared" si="27"/>
        <v>2010</v>
      </c>
      <c r="AV57" s="430">
        <f t="shared" si="27"/>
        <v>2011</v>
      </c>
      <c r="AW57" s="429">
        <f t="shared" si="27"/>
        <v>2012</v>
      </c>
      <c r="AX57" s="429">
        <f t="shared" si="27"/>
        <v>2013</v>
      </c>
      <c r="AY57" s="429">
        <f t="shared" si="27"/>
        <v>2014</v>
      </c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</row>
    <row r="58" spans="21:79" s="432" customFormat="1" ht="18.75">
      <c r="U58" s="433" t="s">
        <v>173</v>
      </c>
      <c r="V58" s="434"/>
      <c r="W58" s="824" t="s">
        <v>188</v>
      </c>
      <c r="X58" s="581"/>
      <c r="Y58" s="434">
        <v>1</v>
      </c>
      <c r="Z58" s="704"/>
      <c r="AA58" s="704"/>
      <c r="AB58" s="462">
        <f t="shared" ref="AB58:AB67" si="28">AB5/AA5-1</f>
        <v>7.3363085422837315E-3</v>
      </c>
      <c r="AC58" s="462">
        <f t="shared" ref="AC58:AY67" si="29">AC5/AB5-1</f>
        <v>8.7117937262675138E-3</v>
      </c>
      <c r="AD58" s="462">
        <f t="shared" si="29"/>
        <v>-5.8778956605242128E-3</v>
      </c>
      <c r="AE58" s="462">
        <f t="shared" si="29"/>
        <v>5.2428878568716586E-2</v>
      </c>
      <c r="AF58" s="462">
        <f t="shared" si="29"/>
        <v>1.103175678593904E-2</v>
      </c>
      <c r="AG58" s="462">
        <f t="shared" si="29"/>
        <v>1.0277856777075156E-2</v>
      </c>
      <c r="AH58" s="462">
        <f t="shared" si="29"/>
        <v>-1.7581086937901169E-3</v>
      </c>
      <c r="AI58" s="462">
        <f t="shared" si="29"/>
        <v>-2.7771710717958475E-2</v>
      </c>
      <c r="AJ58" s="462">
        <f t="shared" si="29"/>
        <v>2.8585400083093404E-2</v>
      </c>
      <c r="AK58" s="462">
        <f t="shared" si="29"/>
        <v>1.6930925844707678E-2</v>
      </c>
      <c r="AL58" s="462">
        <f t="shared" si="29"/>
        <v>-1.3272741709591251E-2</v>
      </c>
      <c r="AM58" s="462">
        <f t="shared" si="29"/>
        <v>2.9437802537724211E-2</v>
      </c>
      <c r="AN58" s="462">
        <f t="shared" si="29"/>
        <v>3.9334156793440211E-3</v>
      </c>
      <c r="AO58" s="462">
        <f t="shared" si="29"/>
        <v>-8.1318020006748704E-4</v>
      </c>
      <c r="AP58" s="462">
        <f t="shared" si="29"/>
        <v>5.7799901016988287E-3</v>
      </c>
      <c r="AQ58" s="462">
        <f t="shared" si="29"/>
        <v>-1.589736505869821E-2</v>
      </c>
      <c r="AR58" s="462">
        <f t="shared" si="29"/>
        <v>2.6938961515204696E-2</v>
      </c>
      <c r="AS58" s="462">
        <f t="shared" si="29"/>
        <v>-6.3906224347598628E-2</v>
      </c>
      <c r="AT58" s="462">
        <f t="shared" si="29"/>
        <v>-5.8965782389111099E-2</v>
      </c>
      <c r="AU58" s="462">
        <f t="shared" si="29"/>
        <v>4.3319942499761233E-2</v>
      </c>
      <c r="AV58" s="462">
        <f t="shared" si="29"/>
        <v>4.0308254727698944E-2</v>
      </c>
      <c r="AW58" s="462">
        <f t="shared" si="29"/>
        <v>2.720059316932355E-2</v>
      </c>
      <c r="AX58" s="462">
        <f t="shared" si="29"/>
        <v>1.1821441225922991E-2</v>
      </c>
      <c r="AY58" s="462">
        <f t="shared" si="29"/>
        <v>-3.5088233984976513E-2</v>
      </c>
      <c r="BL58" s="4"/>
      <c r="BM58" s="4"/>
      <c r="BN58" s="4"/>
      <c r="BO58" s="468"/>
      <c r="BP58" s="468"/>
      <c r="BQ58" s="468"/>
      <c r="BR58" s="468"/>
      <c r="BS58" s="468"/>
      <c r="BT58" s="468"/>
      <c r="BU58" s="468"/>
      <c r="BV58" s="468"/>
      <c r="BW58" s="468"/>
      <c r="BX58" s="468"/>
      <c r="BY58" s="468"/>
      <c r="BZ58" s="468"/>
      <c r="CA58" s="4"/>
    </row>
    <row r="59" spans="21:79" s="432" customFormat="1" ht="15.75">
      <c r="U59" s="433"/>
      <c r="V59" s="434"/>
      <c r="W59" s="584"/>
      <c r="X59" s="825" t="s">
        <v>282</v>
      </c>
      <c r="Y59" s="434">
        <v>1</v>
      </c>
      <c r="Z59" s="704"/>
      <c r="AA59" s="704"/>
      <c r="AB59" s="462">
        <f t="shared" si="28"/>
        <v>6.7464389752178722E-3</v>
      </c>
      <c r="AC59" s="462">
        <f t="shared" ref="AC59:AQ59" si="30">AC6/AB6-1</f>
        <v>7.8443895263824448E-3</v>
      </c>
      <c r="AD59" s="462">
        <f t="shared" si="30"/>
        <v>-4.2840803913891667E-3</v>
      </c>
      <c r="AE59" s="462">
        <f t="shared" si="30"/>
        <v>5.2291446246990114E-2</v>
      </c>
      <c r="AF59" s="462">
        <f t="shared" si="30"/>
        <v>1.0986840938888687E-2</v>
      </c>
      <c r="AG59" s="462">
        <f t="shared" si="30"/>
        <v>1.0223421882045391E-2</v>
      </c>
      <c r="AH59" s="462">
        <f t="shared" si="30"/>
        <v>-1.0387290952269534E-3</v>
      </c>
      <c r="AI59" s="462">
        <f t="shared" si="30"/>
        <v>-2.5111128216302681E-2</v>
      </c>
      <c r="AJ59" s="462">
        <f t="shared" si="30"/>
        <v>3.0779519182621895E-2</v>
      </c>
      <c r="AK59" s="462">
        <f t="shared" si="30"/>
        <v>1.6558610392838125E-2</v>
      </c>
      <c r="AL59" s="462">
        <f t="shared" si="30"/>
        <v>-1.2767820385874651E-2</v>
      </c>
      <c r="AM59" s="462">
        <f t="shared" si="30"/>
        <v>3.3856140880594188E-2</v>
      </c>
      <c r="AN59" s="462">
        <f t="shared" si="30"/>
        <v>4.2637371041225336E-3</v>
      </c>
      <c r="AO59" s="462">
        <f t="shared" si="30"/>
        <v>-2.9989046878231562E-5</v>
      </c>
      <c r="AP59" s="462">
        <f t="shared" si="30"/>
        <v>6.1100995970189143E-3</v>
      </c>
      <c r="AQ59" s="462">
        <f t="shared" si="30"/>
        <v>-1.5667393561242804E-2</v>
      </c>
      <c r="AR59" s="462">
        <f t="shared" si="29"/>
        <v>2.890140274380415E-2</v>
      </c>
      <c r="AS59" s="462">
        <f t="shared" si="29"/>
        <v>-6.5892784967024665E-2</v>
      </c>
      <c r="AT59" s="462">
        <f t="shared" si="29"/>
        <v>-5.4849361023683874E-2</v>
      </c>
      <c r="AU59" s="462">
        <f t="shared" si="29"/>
        <v>4.4738589386221328E-2</v>
      </c>
      <c r="AV59" s="462">
        <f t="shared" si="29"/>
        <v>4.3559751293199778E-2</v>
      </c>
      <c r="AW59" s="462">
        <f t="shared" si="29"/>
        <v>2.7250544091468987E-2</v>
      </c>
      <c r="AX59" s="462">
        <f t="shared" si="29"/>
        <v>1.1705873834112479E-2</v>
      </c>
      <c r="AY59" s="462">
        <f t="shared" si="29"/>
        <v>-3.7028647574205542E-2</v>
      </c>
      <c r="BL59" s="4"/>
      <c r="BM59" s="4"/>
      <c r="BN59" s="4"/>
      <c r="BO59" s="468"/>
      <c r="BP59" s="468"/>
      <c r="BQ59" s="468"/>
      <c r="BR59" s="468"/>
      <c r="BS59" s="468"/>
      <c r="BT59" s="468"/>
      <c r="BU59" s="468"/>
      <c r="BV59" s="468"/>
      <c r="BW59" s="468"/>
      <c r="BX59" s="468"/>
      <c r="BY59" s="468"/>
      <c r="BZ59" s="468"/>
      <c r="CA59" s="4"/>
    </row>
    <row r="60" spans="21:79" s="432" customFormat="1" ht="15.75">
      <c r="U60" s="433"/>
      <c r="V60" s="434"/>
      <c r="W60" s="583"/>
      <c r="X60" s="825" t="s">
        <v>283</v>
      </c>
      <c r="Y60" s="434">
        <v>1</v>
      </c>
      <c r="Z60" s="704"/>
      <c r="AA60" s="704"/>
      <c r="AB60" s="462">
        <f t="shared" si="28"/>
        <v>1.439520678068118E-2</v>
      </c>
      <c r="AC60" s="462">
        <f t="shared" si="29"/>
        <v>1.9013647119600297E-2</v>
      </c>
      <c r="AD60" s="462">
        <f t="shared" si="29"/>
        <v>-2.4599596870796936E-2</v>
      </c>
      <c r="AE60" s="462">
        <f t="shared" si="29"/>
        <v>5.407684640033561E-2</v>
      </c>
      <c r="AF60" s="462">
        <f t="shared" si="29"/>
        <v>1.1569435950102402E-2</v>
      </c>
      <c r="AG60" s="462">
        <f t="shared" si="29"/>
        <v>1.0929111381334788E-2</v>
      </c>
      <c r="AH60" s="462">
        <f t="shared" si="29"/>
        <v>-1.0358699082800404E-2</v>
      </c>
      <c r="AI60" s="462">
        <f t="shared" si="29"/>
        <v>-5.9880040689496261E-2</v>
      </c>
      <c r="AJ60" s="462">
        <f t="shared" si="29"/>
        <v>1.1271393331677704E-3</v>
      </c>
      <c r="AK60" s="462">
        <f t="shared" si="29"/>
        <v>2.1728265122870072E-2</v>
      </c>
      <c r="AL60" s="462">
        <f t="shared" si="29"/>
        <v>-1.9745808684202504E-2</v>
      </c>
      <c r="AM60" s="462">
        <f t="shared" si="29"/>
        <v>-2.7608296736791882E-2</v>
      </c>
      <c r="AN60" s="462">
        <f t="shared" si="29"/>
        <v>-6.0101319197780612E-4</v>
      </c>
      <c r="AO60" s="462">
        <f t="shared" si="29"/>
        <v>-1.1616631038892988E-2</v>
      </c>
      <c r="AP60" s="462">
        <f t="shared" si="29"/>
        <v>1.1730317073863628E-3</v>
      </c>
      <c r="AQ60" s="462">
        <f t="shared" si="29"/>
        <v>-1.9122639333352009E-2</v>
      </c>
      <c r="AR60" s="462">
        <f t="shared" si="29"/>
        <v>-6.8057964827128448E-4</v>
      </c>
      <c r="AS60" s="462">
        <f t="shared" si="29"/>
        <v>-3.511957921433484E-2</v>
      </c>
      <c r="AT60" s="462">
        <f t="shared" si="29"/>
        <v>-0.11671316284192024</v>
      </c>
      <c r="AU60" s="462">
        <f t="shared" si="29"/>
        <v>2.202453044999042E-2</v>
      </c>
      <c r="AV60" s="462">
        <f t="shared" si="29"/>
        <v>-9.5849447725830927E-3</v>
      </c>
      <c r="AW60" s="462">
        <f t="shared" si="29"/>
        <v>2.6392983234905021E-2</v>
      </c>
      <c r="AX60" s="462">
        <f t="shared" si="29"/>
        <v>1.3691503891603896E-2</v>
      </c>
      <c r="AY60" s="462">
        <f t="shared" si="29"/>
        <v>-3.7507864160567506E-3</v>
      </c>
      <c r="BL60" s="4"/>
      <c r="BM60" s="4"/>
      <c r="BN60" s="4"/>
      <c r="BO60" s="468"/>
      <c r="BP60" s="468"/>
      <c r="BQ60" s="468"/>
      <c r="BR60" s="468"/>
      <c r="BS60" s="468"/>
      <c r="BT60" s="468"/>
      <c r="BU60" s="468"/>
      <c r="BV60" s="468"/>
      <c r="BW60" s="468"/>
      <c r="BX60" s="468"/>
      <c r="BY60" s="468"/>
      <c r="BZ60" s="468"/>
      <c r="CA60" s="4"/>
    </row>
    <row r="61" spans="21:79" s="432" customFormat="1" ht="18.75">
      <c r="U61" s="433" t="s">
        <v>175</v>
      </c>
      <c r="V61" s="434"/>
      <c r="W61" s="460" t="s">
        <v>189</v>
      </c>
      <c r="X61" s="581"/>
      <c r="Y61" s="434">
        <v>21</v>
      </c>
      <c r="Z61" s="704"/>
      <c r="AA61" s="704"/>
      <c r="AB61" s="462">
        <f t="shared" si="28"/>
        <v>-3.5524097064947524E-2</v>
      </c>
      <c r="AC61" s="462">
        <f t="shared" si="29"/>
        <v>2.618107651591739E-2</v>
      </c>
      <c r="AD61" s="462">
        <f t="shared" si="29"/>
        <v>-0.109824002113448</v>
      </c>
      <c r="AE61" s="462">
        <f t="shared" si="29"/>
        <v>0.1188640432925403</v>
      </c>
      <c r="AF61" s="462">
        <f t="shared" si="29"/>
        <v>-4.3504004250668693E-2</v>
      </c>
      <c r="AG61" s="462">
        <f t="shared" si="29"/>
        <v>-2.8460028745114441E-2</v>
      </c>
      <c r="AH61" s="462">
        <f t="shared" si="29"/>
        <v>-1.8520257581819188E-2</v>
      </c>
      <c r="AI61" s="462">
        <f t="shared" si="29"/>
        <v>-5.2948427777029239E-2</v>
      </c>
      <c r="AJ61" s="462">
        <f t="shared" si="29"/>
        <v>1.5678907928604602E-3</v>
      </c>
      <c r="AK61" s="462">
        <f t="shared" si="29"/>
        <v>1.0430850886962162E-3</v>
      </c>
      <c r="AL61" s="462">
        <f t="shared" si="29"/>
        <v>-2.9566706675467791E-2</v>
      </c>
      <c r="AM61" s="462">
        <f t="shared" si="29"/>
        <v>-1.9291474054052737E-2</v>
      </c>
      <c r="AN61" s="462">
        <f t="shared" si="29"/>
        <v>-4.8396937682847252E-2</v>
      </c>
      <c r="AO61" s="462">
        <f t="shared" si="29"/>
        <v>3.8308448238651982E-2</v>
      </c>
      <c r="AP61" s="462">
        <f t="shared" si="29"/>
        <v>-1.5895143124563527E-3</v>
      </c>
      <c r="AQ61" s="462">
        <f t="shared" si="29"/>
        <v>-1.9093341404997632E-2</v>
      </c>
      <c r="AR61" s="462">
        <f t="shared" si="29"/>
        <v>6.7145264005914473E-3</v>
      </c>
      <c r="AS61" s="462">
        <f t="shared" si="29"/>
        <v>-5.5179929618114354E-3</v>
      </c>
      <c r="AT61" s="462">
        <f t="shared" si="29"/>
        <v>-2.7957786798434858E-2</v>
      </c>
      <c r="AU61" s="462">
        <f t="shared" si="29"/>
        <v>2.9655374063369377E-2</v>
      </c>
      <c r="AV61" s="462">
        <f t="shared" si="29"/>
        <v>-2.5881916648699654E-2</v>
      </c>
      <c r="AW61" s="462">
        <f t="shared" si="29"/>
        <v>-2.2232866297522746E-2</v>
      </c>
      <c r="AX61" s="462">
        <f t="shared" si="29"/>
        <v>-1.0620034099127817E-2</v>
      </c>
      <c r="AY61" s="462">
        <f t="shared" si="29"/>
        <v>-1.6187728285440128E-2</v>
      </c>
      <c r="BL61" s="4"/>
      <c r="BM61" s="4"/>
      <c r="BN61" s="4"/>
      <c r="BO61" s="468"/>
      <c r="BP61" s="468"/>
      <c r="BQ61" s="468"/>
      <c r="BR61" s="468"/>
      <c r="BS61" s="468"/>
      <c r="BT61" s="468"/>
      <c r="BU61" s="468"/>
      <c r="BV61" s="468"/>
      <c r="BW61" s="468"/>
      <c r="BX61" s="468"/>
      <c r="BY61" s="468"/>
      <c r="BZ61" s="468"/>
      <c r="CA61" s="4"/>
    </row>
    <row r="62" spans="21:79" s="432" customFormat="1" ht="18.75">
      <c r="U62" s="433" t="s">
        <v>177</v>
      </c>
      <c r="V62" s="434"/>
      <c r="W62" s="460" t="s">
        <v>191</v>
      </c>
      <c r="X62" s="581"/>
      <c r="Y62" s="434">
        <v>310</v>
      </c>
      <c r="Z62" s="704"/>
      <c r="AA62" s="704"/>
      <c r="AB62" s="462">
        <f t="shared" si="28"/>
        <v>-9.7697321836809348E-3</v>
      </c>
      <c r="AC62" s="462">
        <f t="shared" si="29"/>
        <v>4.5138874885692903E-3</v>
      </c>
      <c r="AD62" s="462">
        <f t="shared" si="29"/>
        <v>-3.5077705964179362E-3</v>
      </c>
      <c r="AE62" s="462">
        <f t="shared" si="29"/>
        <v>4.2796973254846327E-2</v>
      </c>
      <c r="AF62" s="462">
        <f t="shared" si="29"/>
        <v>9.4705347532051398E-3</v>
      </c>
      <c r="AG62" s="462">
        <f t="shared" si="29"/>
        <v>3.4813412138884559E-2</v>
      </c>
      <c r="AH62" s="462">
        <f t="shared" si="29"/>
        <v>2.3956748709242692E-2</v>
      </c>
      <c r="AI62" s="462">
        <f t="shared" si="29"/>
        <v>-4.5718106100427702E-2</v>
      </c>
      <c r="AJ62" s="462">
        <f t="shared" si="29"/>
        <v>-0.18707387768316874</v>
      </c>
      <c r="AK62" s="462">
        <f t="shared" si="29"/>
        <v>9.7310707188477119E-2</v>
      </c>
      <c r="AL62" s="462">
        <f t="shared" si="29"/>
        <v>-0.12131988057413556</v>
      </c>
      <c r="AM62" s="462">
        <f t="shared" si="29"/>
        <v>-1.8194470643491112E-2</v>
      </c>
      <c r="AN62" s="462">
        <f t="shared" si="29"/>
        <v>-6.2015448051713218E-3</v>
      </c>
      <c r="AO62" s="462">
        <f t="shared" si="29"/>
        <v>1.3397840806093075E-3</v>
      </c>
      <c r="AP62" s="462">
        <f t="shared" si="29"/>
        <v>-1.5214302357148379E-2</v>
      </c>
      <c r="AQ62" s="462">
        <f t="shared" si="29"/>
        <v>9.9793623684796273E-4</v>
      </c>
      <c r="AR62" s="462">
        <f t="shared" si="29"/>
        <v>-2.298571119989834E-2</v>
      </c>
      <c r="AS62" s="462">
        <f t="shared" si="29"/>
        <v>-3.6787352776747495E-2</v>
      </c>
      <c r="AT62" s="462">
        <f t="shared" si="29"/>
        <v>-2.0133379784945005E-2</v>
      </c>
      <c r="AU62" s="462">
        <f t="shared" si="29"/>
        <v>-1.4044094178767064E-2</v>
      </c>
      <c r="AV62" s="462">
        <f t="shared" si="29"/>
        <v>-2.1357259376386106E-2</v>
      </c>
      <c r="AW62" s="462">
        <f t="shared" si="29"/>
        <v>-1.8768230069264979E-2</v>
      </c>
      <c r="AX62" s="462">
        <f t="shared" si="29"/>
        <v>2.4240310468806037E-3</v>
      </c>
      <c r="AY62" s="462">
        <f t="shared" si="29"/>
        <v>-2.9312633918922582E-2</v>
      </c>
      <c r="BL62" s="4"/>
      <c r="BM62" s="4"/>
      <c r="BN62" s="4"/>
      <c r="BO62" s="468"/>
      <c r="BP62" s="468"/>
      <c r="BQ62" s="468"/>
      <c r="BR62" s="468"/>
      <c r="BS62" s="468"/>
      <c r="BT62" s="468"/>
      <c r="BU62" s="468"/>
      <c r="BV62" s="468"/>
      <c r="BW62" s="468"/>
      <c r="BX62" s="468"/>
      <c r="BY62" s="468"/>
      <c r="BZ62" s="468"/>
      <c r="CA62" s="4"/>
    </row>
    <row r="63" spans="21:79" s="432" customFormat="1" ht="28.5">
      <c r="U63" s="442" t="s">
        <v>179</v>
      </c>
      <c r="V63" s="443"/>
      <c r="W63" s="460" t="s">
        <v>180</v>
      </c>
      <c r="X63" s="581"/>
      <c r="Y63" s="443" t="s">
        <v>298</v>
      </c>
      <c r="Z63" s="704"/>
      <c r="AA63" s="704"/>
      <c r="AB63" s="462">
        <f t="shared" si="28"/>
        <v>8.8957790566543293E-2</v>
      </c>
      <c r="AC63" s="462">
        <f t="shared" si="29"/>
        <v>2.4070340480269126E-2</v>
      </c>
      <c r="AD63" s="462">
        <f t="shared" si="29"/>
        <v>2.0370894660691974E-2</v>
      </c>
      <c r="AE63" s="462">
        <f t="shared" si="29"/>
        <v>0.16121746427582906</v>
      </c>
      <c r="AF63" s="462">
        <f t="shared" si="29"/>
        <v>0.19766534078030862</v>
      </c>
      <c r="AG63" s="462">
        <f t="shared" si="29"/>
        <v>-2.4402413081840213E-2</v>
      </c>
      <c r="AH63" s="462">
        <f t="shared" si="29"/>
        <v>-6.559012783520779E-3</v>
      </c>
      <c r="AI63" s="462">
        <f t="shared" si="29"/>
        <v>-2.8426586429760148E-2</v>
      </c>
      <c r="AJ63" s="462">
        <f t="shared" si="29"/>
        <v>2.6374454703395944E-2</v>
      </c>
      <c r="AK63" s="462">
        <f t="shared" si="29"/>
        <v>-6.2220584940598012E-2</v>
      </c>
      <c r="AL63" s="462">
        <f t="shared" si="29"/>
        <v>-0.14832599066719199</v>
      </c>
      <c r="AM63" s="462">
        <f t="shared" si="29"/>
        <v>-0.16575873215640091</v>
      </c>
      <c r="AN63" s="462">
        <f t="shared" si="29"/>
        <v>-4.9048182568600662E-4</v>
      </c>
      <c r="AO63" s="462">
        <f t="shared" si="29"/>
        <v>-0.23462138537957411</v>
      </c>
      <c r="AP63" s="462">
        <f t="shared" si="29"/>
        <v>2.9058225473372667E-2</v>
      </c>
      <c r="AQ63" s="462">
        <f t="shared" si="29"/>
        <v>0.14436375646506416</v>
      </c>
      <c r="AR63" s="462">
        <f t="shared" si="29"/>
        <v>0.14221078988317193</v>
      </c>
      <c r="AS63" s="462">
        <f t="shared" si="29"/>
        <v>0.15429119440908878</v>
      </c>
      <c r="AT63" s="462">
        <f t="shared" si="29"/>
        <v>8.5678131354745668E-2</v>
      </c>
      <c r="AU63" s="462">
        <f t="shared" si="29"/>
        <v>0.11309392134313523</v>
      </c>
      <c r="AV63" s="462">
        <f t="shared" si="29"/>
        <v>0.11869696931217022</v>
      </c>
      <c r="AW63" s="462">
        <f t="shared" si="29"/>
        <v>0.12570148477545162</v>
      </c>
      <c r="AX63" s="462">
        <f t="shared" si="29"/>
        <v>9.3336277436420811E-2</v>
      </c>
      <c r="AY63" s="462">
        <f t="shared" si="29"/>
        <v>0.11522461172920573</v>
      </c>
      <c r="BL63" s="4"/>
      <c r="BM63" s="4"/>
      <c r="BN63" s="4"/>
      <c r="BO63" s="474"/>
      <c r="BP63" s="474"/>
      <c r="BQ63" s="474"/>
      <c r="BR63" s="474"/>
      <c r="BS63" s="474"/>
      <c r="BT63" s="468"/>
      <c r="BU63" s="468"/>
      <c r="BV63" s="468"/>
      <c r="BW63" s="468"/>
      <c r="BX63" s="468"/>
      <c r="BY63" s="468"/>
      <c r="BZ63" s="468"/>
      <c r="CA63" s="4"/>
    </row>
    <row r="64" spans="21:79" s="432" customFormat="1" ht="28.5">
      <c r="U64" s="442" t="s">
        <v>181</v>
      </c>
      <c r="V64" s="443"/>
      <c r="W64" s="460" t="s">
        <v>182</v>
      </c>
      <c r="X64" s="581"/>
      <c r="Y64" s="443" t="s">
        <v>299</v>
      </c>
      <c r="Z64" s="704"/>
      <c r="AA64" s="704"/>
      <c r="AB64" s="462">
        <f t="shared" si="28"/>
        <v>0.14797040261001193</v>
      </c>
      <c r="AC64" s="462">
        <f t="shared" si="29"/>
        <v>1.4702566276902251E-2</v>
      </c>
      <c r="AD64" s="462">
        <f t="shared" si="29"/>
        <v>0.43657292284521954</v>
      </c>
      <c r="AE64" s="462">
        <f t="shared" si="29"/>
        <v>0.22852153866522684</v>
      </c>
      <c r="AF64" s="462">
        <f t="shared" si="29"/>
        <v>0.30992439392251936</v>
      </c>
      <c r="AG64" s="462">
        <f t="shared" si="29"/>
        <v>3.6812120415688376E-2</v>
      </c>
      <c r="AH64" s="462">
        <f t="shared" si="29"/>
        <v>9.4538783135734272E-2</v>
      </c>
      <c r="AI64" s="462">
        <f t="shared" si="29"/>
        <v>-0.17092465985060268</v>
      </c>
      <c r="AJ64" s="462">
        <f t="shared" si="29"/>
        <v>-0.20825158539650557</v>
      </c>
      <c r="AK64" s="462">
        <f t="shared" si="29"/>
        <v>-9.4903848539505176E-2</v>
      </c>
      <c r="AL64" s="462">
        <f t="shared" si="29"/>
        <v>-0.16799654572614775</v>
      </c>
      <c r="AM64" s="462">
        <f t="shared" si="29"/>
        <v>-6.8738259222732245E-2</v>
      </c>
      <c r="AN64" s="462">
        <f t="shared" si="29"/>
        <v>-3.7527729328921233E-2</v>
      </c>
      <c r="AO64" s="462">
        <f t="shared" si="29"/>
        <v>4.0933638993493116E-2</v>
      </c>
      <c r="AP64" s="462">
        <f t="shared" si="29"/>
        <v>-6.437148392601455E-2</v>
      </c>
      <c r="AQ64" s="462">
        <f t="shared" si="29"/>
        <v>4.3535750591793931E-2</v>
      </c>
      <c r="AR64" s="462">
        <f t="shared" si="29"/>
        <v>-0.12023037252544277</v>
      </c>
      <c r="AS64" s="462">
        <f t="shared" si="29"/>
        <v>-0.27453405340094794</v>
      </c>
      <c r="AT64" s="462">
        <f t="shared" si="29"/>
        <v>-0.2953879622111002</v>
      </c>
      <c r="AU64" s="462">
        <f t="shared" si="29"/>
        <v>5.0081038237153042E-2</v>
      </c>
      <c r="AV64" s="462">
        <f t="shared" si="29"/>
        <v>-0.11627065062861408</v>
      </c>
      <c r="AW64" s="462">
        <f t="shared" si="29"/>
        <v>-8.49747656466735E-2</v>
      </c>
      <c r="AX64" s="462">
        <f t="shared" si="29"/>
        <v>-4.5475573216002596E-2</v>
      </c>
      <c r="AY64" s="462">
        <f t="shared" si="29"/>
        <v>2.4806258839638939E-2</v>
      </c>
      <c r="BL64" s="4"/>
      <c r="BM64" s="4"/>
      <c r="BN64" s="4"/>
      <c r="BO64" s="474"/>
      <c r="BP64" s="474"/>
      <c r="BQ64" s="474"/>
      <c r="BR64" s="474"/>
      <c r="BS64" s="474"/>
      <c r="BT64" s="468"/>
      <c r="BU64" s="468"/>
      <c r="BV64" s="468"/>
      <c r="BW64" s="468"/>
      <c r="BX64" s="468"/>
      <c r="BY64" s="468"/>
      <c r="BZ64" s="468"/>
      <c r="CA64" s="4"/>
    </row>
    <row r="65" spans="21:79" s="432" customFormat="1" ht="18.75" customHeight="1" thickBot="1">
      <c r="U65" s="433" t="s">
        <v>183</v>
      </c>
      <c r="V65" s="616"/>
      <c r="W65" s="435" t="s">
        <v>184</v>
      </c>
      <c r="X65" s="609"/>
      <c r="Y65" s="436">
        <v>22800</v>
      </c>
      <c r="Z65" s="704"/>
      <c r="AA65" s="704"/>
      <c r="AB65" s="461">
        <f t="shared" si="28"/>
        <v>0.10552257582449287</v>
      </c>
      <c r="AC65" s="461">
        <f t="shared" si="29"/>
        <v>0.10064606961838862</v>
      </c>
      <c r="AD65" s="461">
        <f t="shared" si="29"/>
        <v>4.2304064926494966E-3</v>
      </c>
      <c r="AE65" s="461">
        <f t="shared" si="29"/>
        <v>-4.3434980255246614E-2</v>
      </c>
      <c r="AF65" s="461">
        <f t="shared" si="29"/>
        <v>9.5044814103399045E-2</v>
      </c>
      <c r="AG65" s="461">
        <f t="shared" si="29"/>
        <v>3.493918267915852E-2</v>
      </c>
      <c r="AH65" s="461">
        <f t="shared" si="29"/>
        <v>-0.14755137946247876</v>
      </c>
      <c r="AI65" s="461">
        <f t="shared" si="29"/>
        <v>-8.8655500632454087E-2</v>
      </c>
      <c r="AJ65" s="461">
        <f t="shared" si="29"/>
        <v>-0.30606878168539509</v>
      </c>
      <c r="AK65" s="461">
        <f t="shared" si="29"/>
        <v>-0.2337743671460053</v>
      </c>
      <c r="AL65" s="461">
        <f t="shared" si="29"/>
        <v>-0.13729097892168241</v>
      </c>
      <c r="AM65" s="461">
        <f t="shared" si="29"/>
        <v>-5.4489790068685706E-2</v>
      </c>
      <c r="AN65" s="461">
        <f t="shared" si="29"/>
        <v>-5.7391871569899E-2</v>
      </c>
      <c r="AO65" s="461">
        <f t="shared" si="29"/>
        <v>-2.7302997855100375E-2</v>
      </c>
      <c r="AP65" s="461">
        <f t="shared" si="29"/>
        <v>-3.9115336950364732E-2</v>
      </c>
      <c r="AQ65" s="461">
        <f t="shared" si="29"/>
        <v>3.4810148218546999E-2</v>
      </c>
      <c r="AR65" s="461">
        <f t="shared" si="29"/>
        <v>-9.4752335719466618E-2</v>
      </c>
      <c r="AS65" s="461">
        <f t="shared" si="29"/>
        <v>-0.11752161703756925</v>
      </c>
      <c r="AT65" s="461">
        <f t="shared" si="29"/>
        <v>-0.41428427034835358</v>
      </c>
      <c r="AU65" s="461">
        <f t="shared" si="29"/>
        <v>-9.3033058214083697E-3</v>
      </c>
      <c r="AV65" s="461">
        <f t="shared" si="29"/>
        <v>-7.2705550252961881E-2</v>
      </c>
      <c r="AW65" s="461">
        <f t="shared" si="29"/>
        <v>-5.8280806256053586E-3</v>
      </c>
      <c r="AX65" s="461">
        <f t="shared" si="29"/>
        <v>-5.9399266293567843E-2</v>
      </c>
      <c r="AY65" s="461">
        <f t="shared" si="29"/>
        <v>-1.7794068875664482E-2</v>
      </c>
      <c r="AZ65" s="7"/>
      <c r="BA65" s="7"/>
      <c r="BB65" s="7"/>
      <c r="BC65" s="7"/>
      <c r="BD65" s="470"/>
      <c r="BE65" s="471"/>
      <c r="BF65" s="465"/>
      <c r="BG65" s="465"/>
      <c r="BH65" s="4"/>
      <c r="BI65" s="465"/>
      <c r="BL65" s="472"/>
      <c r="BM65" s="473"/>
      <c r="BN65" s="454"/>
      <c r="BO65" s="474"/>
      <c r="BP65" s="474"/>
      <c r="BQ65" s="474"/>
      <c r="BR65" s="474"/>
      <c r="BS65" s="474"/>
      <c r="BT65" s="468"/>
      <c r="BU65" s="468"/>
      <c r="BV65" s="468"/>
      <c r="BW65" s="468"/>
      <c r="BX65" s="468"/>
      <c r="BY65" s="468"/>
      <c r="BZ65" s="468"/>
      <c r="CA65" s="4"/>
    </row>
    <row r="66" spans="21:79" s="432" customFormat="1" ht="18.75" customHeight="1" thickTop="1" thickBot="1">
      <c r="U66" s="614" t="s">
        <v>301</v>
      </c>
      <c r="V66" s="615"/>
      <c r="W66" s="610" t="s">
        <v>300</v>
      </c>
      <c r="X66" s="608"/>
      <c r="Y66" s="436">
        <v>17200</v>
      </c>
      <c r="Z66" s="705"/>
      <c r="AA66" s="705"/>
      <c r="AB66" s="611">
        <f t="shared" si="28"/>
        <v>0</v>
      </c>
      <c r="AC66" s="611">
        <f t="shared" si="29"/>
        <v>0</v>
      </c>
      <c r="AD66" s="611">
        <f t="shared" si="29"/>
        <v>0.33333333333333326</v>
      </c>
      <c r="AE66" s="611">
        <f t="shared" si="29"/>
        <v>0.75</v>
      </c>
      <c r="AF66" s="611">
        <f t="shared" si="29"/>
        <v>1.6428571428571415</v>
      </c>
      <c r="AG66" s="611">
        <f t="shared" si="29"/>
        <v>-4.2107367502491222E-2</v>
      </c>
      <c r="AH66" s="611">
        <f t="shared" si="29"/>
        <v>-0.11064149668105405</v>
      </c>
      <c r="AI66" s="611">
        <f t="shared" si="29"/>
        <v>-7.216275404956507E-4</v>
      </c>
      <c r="AJ66" s="611">
        <f t="shared" si="29"/>
        <v>0.63673055703619341</v>
      </c>
      <c r="AK66" s="611">
        <f t="shared" si="29"/>
        <v>-0.34175603625511064</v>
      </c>
      <c r="AL66" s="611">
        <f t="shared" si="29"/>
        <v>4.8600436891291343E-2</v>
      </c>
      <c r="AM66" s="611">
        <f t="shared" si="29"/>
        <v>0.3930724354895152</v>
      </c>
      <c r="AN66" s="611">
        <f t="shared" si="29"/>
        <v>0.10088750432844007</v>
      </c>
      <c r="AO66" s="611">
        <f t="shared" si="29"/>
        <v>0.22806350928621688</v>
      </c>
      <c r="AP66" s="611">
        <f t="shared" si="29"/>
        <v>2.4023256790168586</v>
      </c>
      <c r="AQ66" s="611">
        <f t="shared" si="29"/>
        <v>-0.12516391962418649</v>
      </c>
      <c r="AR66" s="611">
        <f t="shared" si="29"/>
        <v>0.10671310719888316</v>
      </c>
      <c r="AS66" s="611">
        <f t="shared" si="29"/>
        <v>-3.0540673737667223E-2</v>
      </c>
      <c r="AT66" s="611">
        <f t="shared" si="29"/>
        <v>-5.5271729865189467E-3</v>
      </c>
      <c r="AU66" s="611">
        <f t="shared" si="29"/>
        <v>0.17381533412023042</v>
      </c>
      <c r="AV66" s="611">
        <f t="shared" si="29"/>
        <v>0.14008316505664586</v>
      </c>
      <c r="AW66" s="611">
        <f t="shared" si="29"/>
        <v>-0.19581613118064001</v>
      </c>
      <c r="AX66" s="611">
        <f t="shared" si="29"/>
        <v>8.3933932390472643E-2</v>
      </c>
      <c r="AY66" s="611">
        <f t="shared" si="29"/>
        <v>-0.3896072871039139</v>
      </c>
      <c r="AZ66" s="7"/>
      <c r="BA66" s="7"/>
      <c r="BB66" s="7"/>
      <c r="BC66" s="7"/>
      <c r="BD66" s="470"/>
      <c r="BE66" s="471"/>
      <c r="BF66" s="465"/>
      <c r="BG66" s="465"/>
      <c r="BH66" s="4"/>
      <c r="BI66" s="465"/>
      <c r="BL66" s="472"/>
      <c r="BM66" s="473"/>
      <c r="BN66" s="454"/>
      <c r="BO66" s="474"/>
      <c r="BP66" s="474"/>
      <c r="BQ66" s="474"/>
      <c r="BR66" s="474"/>
      <c r="BS66" s="474"/>
      <c r="BT66" s="468"/>
      <c r="BU66" s="468"/>
      <c r="BV66" s="468"/>
      <c r="BW66" s="468"/>
      <c r="BX66" s="468"/>
      <c r="BY66" s="468"/>
      <c r="BZ66" s="468"/>
      <c r="CA66" s="4"/>
    </row>
    <row r="67" spans="21:79" s="432" customFormat="1" ht="21.75" customHeight="1" thickTop="1" thickBot="1">
      <c r="U67" s="475" t="s">
        <v>9</v>
      </c>
      <c r="V67" s="476"/>
      <c r="W67" s="475" t="s">
        <v>114</v>
      </c>
      <c r="X67" s="585"/>
      <c r="Y67" s="476"/>
      <c r="Z67" s="706"/>
      <c r="AA67" s="706"/>
      <c r="AB67" s="477">
        <f t="shared" si="28"/>
        <v>8.0226697008365377E-3</v>
      </c>
      <c r="AC67" s="477">
        <f t="shared" si="29"/>
        <v>1.0513316573300235E-2</v>
      </c>
      <c r="AD67" s="477">
        <f t="shared" si="29"/>
        <v>-6.588316730969046E-3</v>
      </c>
      <c r="AE67" s="477">
        <f t="shared" si="29"/>
        <v>5.6297019271372761E-2</v>
      </c>
      <c r="AF67" s="477">
        <f t="shared" si="29"/>
        <v>1.594447588473602E-2</v>
      </c>
      <c r="AG67" s="477">
        <f t="shared" si="29"/>
        <v>9.554793412880791E-3</v>
      </c>
      <c r="AH67" s="477">
        <f t="shared" si="29"/>
        <v>-2.298774484110977E-3</v>
      </c>
      <c r="AI67" s="477">
        <f t="shared" si="29"/>
        <v>-3.1704823086527001E-2</v>
      </c>
      <c r="AJ67" s="477">
        <f t="shared" si="29"/>
        <v>1.6380733915940526E-2</v>
      </c>
      <c r="AK67" s="477">
        <f t="shared" si="29"/>
        <v>1.3764124376294706E-2</v>
      </c>
      <c r="AL67" s="477">
        <f t="shared" si="29"/>
        <v>-2.0190420453206293E-2</v>
      </c>
      <c r="AM67" s="477">
        <f t="shared" si="29"/>
        <v>2.3268765969455263E-2</v>
      </c>
      <c r="AN67" s="477">
        <f t="shared" si="29"/>
        <v>1.7053524830903388E-3</v>
      </c>
      <c r="AO67" s="477">
        <f t="shared" si="29"/>
        <v>-2.2323208254455551E-3</v>
      </c>
      <c r="AP67" s="477">
        <f t="shared" si="29"/>
        <v>5.4034743598685431E-3</v>
      </c>
      <c r="AQ67" s="477">
        <f t="shared" si="29"/>
        <v>-1.3771279811421122E-2</v>
      </c>
      <c r="AR67" s="477">
        <f t="shared" si="29"/>
        <v>2.5353146334844423E-2</v>
      </c>
      <c r="AS67" s="477">
        <f t="shared" si="29"/>
        <v>-6.0607902195741858E-2</v>
      </c>
      <c r="AT67" s="477">
        <f t="shared" si="29"/>
        <v>-5.7389052986545397E-2</v>
      </c>
      <c r="AU67" s="477">
        <f t="shared" si="29"/>
        <v>4.3084655576569375E-2</v>
      </c>
      <c r="AV67" s="477">
        <f t="shared" si="29"/>
        <v>3.8097374882388069E-2</v>
      </c>
      <c r="AW67" s="477">
        <f t="shared" si="29"/>
        <v>2.6372023652674104E-2</v>
      </c>
      <c r="AX67" s="477">
        <f t="shared" si="29"/>
        <v>1.2617959123014444E-2</v>
      </c>
      <c r="AY67" s="477">
        <f t="shared" si="29"/>
        <v>-3.1267451455853301E-2</v>
      </c>
      <c r="BL67" s="4"/>
      <c r="BM67" s="4"/>
      <c r="BN67" s="4"/>
      <c r="BO67" s="468"/>
      <c r="BP67" s="468"/>
      <c r="BQ67" s="468"/>
      <c r="BR67" s="468"/>
      <c r="BS67" s="468"/>
      <c r="BT67" s="468"/>
      <c r="BU67" s="468"/>
      <c r="BV67" s="468"/>
      <c r="BW67" s="468"/>
      <c r="BX67" s="468"/>
      <c r="BY67" s="468"/>
      <c r="BZ67" s="468"/>
      <c r="CA67" s="4"/>
    </row>
    <row r="68" spans="21:79" s="432" customFormat="1" ht="14.25">
      <c r="U68" s="1"/>
      <c r="V68" s="458"/>
      <c r="W68" s="458"/>
      <c r="X68" s="1"/>
      <c r="Y68" s="458"/>
      <c r="Z68" s="458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</row>
    <row r="69" spans="21:79">
      <c r="BL69" s="345"/>
      <c r="BM69" s="345"/>
      <c r="BN69" s="345"/>
      <c r="BO69" s="345"/>
      <c r="BP69" s="345"/>
      <c r="BQ69" s="345"/>
      <c r="BR69" s="345"/>
      <c r="BS69" s="345"/>
      <c r="BT69" s="345"/>
      <c r="BU69" s="345"/>
      <c r="BV69" s="345"/>
      <c r="BW69" s="345"/>
      <c r="BX69" s="345"/>
      <c r="BY69" s="345"/>
      <c r="BZ69" s="345"/>
      <c r="CA69" s="345"/>
    </row>
  </sheetData>
  <phoneticPr fontId="8"/>
  <pageMargins left="0.19685039370078741" right="0.19685039370078741" top="0.19685039370078741" bottom="0.27559055118110237" header="0.19685039370078741" footer="0.23622047244094491"/>
  <pageSetup paperSize="9" scale="45" orientation="landscape" r:id="rId1"/>
  <headerFooter alignWithMargins="0"/>
  <colBreaks count="1" manualBreakCount="1">
    <brk id="5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21"/>
  <sheetViews>
    <sheetView zoomScale="85" zoomScaleNormal="85" workbookViewId="0">
      <pane xSplit="25" ySplit="4" topLeftCell="AN5" activePane="bottomRight" state="frozen"/>
      <selection activeCell="AQ33" sqref="AQ33"/>
      <selection pane="topRight" activeCell="AQ33" sqref="AQ33"/>
      <selection pane="bottomLeft" activeCell="AQ33" sqref="AQ33"/>
      <selection pane="bottomRight" activeCell="AS72" sqref="AS72"/>
    </sheetView>
  </sheetViews>
  <sheetFormatPr defaultRowHeight="14.25"/>
  <cols>
    <col min="1" max="1" width="1.625" style="1" customWidth="1"/>
    <col min="2" max="22" width="1.625" style="1" hidden="1" customWidth="1"/>
    <col min="23" max="24" width="1.625" style="1" customWidth="1"/>
    <col min="25" max="25" width="35.625" style="1" customWidth="1"/>
    <col min="26" max="26" width="10.625" style="1" hidden="1" customWidth="1"/>
    <col min="27" max="51" width="10.625" style="1" customWidth="1"/>
    <col min="52" max="57" width="15.625" style="1" hidden="1" customWidth="1"/>
    <col min="58" max="58" width="20.625" style="1" hidden="1" customWidth="1"/>
    <col min="59" max="59" width="5.5" style="1" hidden="1" customWidth="1"/>
    <col min="60" max="61" width="9" style="1"/>
    <col min="62" max="62" width="14.625" style="1" customWidth="1"/>
    <col min="63" max="16384" width="9" style="1"/>
  </cols>
  <sheetData>
    <row r="1" spans="1:63" ht="24.95" customHeight="1">
      <c r="A1" s="358" t="s">
        <v>458</v>
      </c>
      <c r="Z1" s="147"/>
    </row>
    <row r="2" spans="1:63" ht="15" customHeight="1">
      <c r="A2" s="358"/>
      <c r="Z2" s="147"/>
    </row>
    <row r="3" spans="1:63" ht="19.5" thickBot="1">
      <c r="W3" s="1" t="s">
        <v>276</v>
      </c>
    </row>
    <row r="4" spans="1:63" ht="15" thickBot="1">
      <c r="W4" s="400" t="s">
        <v>75</v>
      </c>
      <c r="X4" s="25"/>
      <c r="Y4" s="26"/>
      <c r="Z4" s="403"/>
      <c r="AA4" s="27">
        <v>1990</v>
      </c>
      <c r="AB4" s="27">
        <f t="shared" ref="AB4:BE4" si="0">AA4+1</f>
        <v>1991</v>
      </c>
      <c r="AC4" s="27">
        <f t="shared" si="0"/>
        <v>1992</v>
      </c>
      <c r="AD4" s="27">
        <f t="shared" si="0"/>
        <v>1993</v>
      </c>
      <c r="AE4" s="27">
        <f t="shared" si="0"/>
        <v>1994</v>
      </c>
      <c r="AF4" s="27">
        <f t="shared" si="0"/>
        <v>1995</v>
      </c>
      <c r="AG4" s="27">
        <f t="shared" si="0"/>
        <v>1996</v>
      </c>
      <c r="AH4" s="27">
        <f t="shared" si="0"/>
        <v>1997</v>
      </c>
      <c r="AI4" s="27">
        <f t="shared" si="0"/>
        <v>1998</v>
      </c>
      <c r="AJ4" s="27">
        <f t="shared" si="0"/>
        <v>1999</v>
      </c>
      <c r="AK4" s="27">
        <f t="shared" si="0"/>
        <v>2000</v>
      </c>
      <c r="AL4" s="27">
        <f t="shared" si="0"/>
        <v>2001</v>
      </c>
      <c r="AM4" s="27">
        <f t="shared" si="0"/>
        <v>2002</v>
      </c>
      <c r="AN4" s="27">
        <f t="shared" si="0"/>
        <v>2003</v>
      </c>
      <c r="AO4" s="27">
        <f t="shared" si="0"/>
        <v>2004</v>
      </c>
      <c r="AP4" s="27">
        <f t="shared" si="0"/>
        <v>2005</v>
      </c>
      <c r="AQ4" s="27">
        <f t="shared" si="0"/>
        <v>2006</v>
      </c>
      <c r="AR4" s="27">
        <f t="shared" si="0"/>
        <v>2007</v>
      </c>
      <c r="AS4" s="27">
        <f t="shared" si="0"/>
        <v>2008</v>
      </c>
      <c r="AT4" s="27">
        <f t="shared" si="0"/>
        <v>2009</v>
      </c>
      <c r="AU4" s="27">
        <f t="shared" si="0"/>
        <v>2010</v>
      </c>
      <c r="AV4" s="27">
        <f t="shared" si="0"/>
        <v>2011</v>
      </c>
      <c r="AW4" s="27">
        <f t="shared" si="0"/>
        <v>2012</v>
      </c>
      <c r="AX4" s="27">
        <f t="shared" si="0"/>
        <v>2013</v>
      </c>
      <c r="AY4" s="27">
        <f t="shared" si="0"/>
        <v>2014</v>
      </c>
      <c r="AZ4" s="27">
        <f t="shared" si="0"/>
        <v>2015</v>
      </c>
      <c r="BA4" s="27">
        <f t="shared" si="0"/>
        <v>2016</v>
      </c>
      <c r="BB4" s="27">
        <f t="shared" si="0"/>
        <v>2017</v>
      </c>
      <c r="BC4" s="27">
        <f t="shared" si="0"/>
        <v>2018</v>
      </c>
      <c r="BD4" s="27">
        <f t="shared" si="0"/>
        <v>2019</v>
      </c>
      <c r="BE4" s="27">
        <f t="shared" si="0"/>
        <v>2020</v>
      </c>
      <c r="BF4" s="27" t="s">
        <v>136</v>
      </c>
      <c r="BG4" s="28" t="s">
        <v>11</v>
      </c>
    </row>
    <row r="5" spans="1:63">
      <c r="W5" s="769" t="s">
        <v>368</v>
      </c>
      <c r="X5" s="764"/>
      <c r="Y5" s="765"/>
      <c r="Z5" s="232"/>
      <c r="AA5" s="719">
        <f t="shared" ref="AA5:AX5" si="1">SUM(AA6,AA13,AA47,AA31,AA52)</f>
        <v>1066843.906728908</v>
      </c>
      <c r="AB5" s="719">
        <f t="shared" si="1"/>
        <v>1074041.3040417377</v>
      </c>
      <c r="AC5" s="719">
        <f t="shared" si="1"/>
        <v>1082466.5023980648</v>
      </c>
      <c r="AD5" s="719">
        <f t="shared" si="1"/>
        <v>1077829.1288808056</v>
      </c>
      <c r="AE5" s="719">
        <f t="shared" si="1"/>
        <v>1134190.372837116</v>
      </c>
      <c r="AF5" s="719">
        <f t="shared" si="1"/>
        <v>1146651.5420578965</v>
      </c>
      <c r="AG5" s="719">
        <f t="shared" si="1"/>
        <v>1158374.2445240521</v>
      </c>
      <c r="AH5" s="719">
        <f t="shared" si="1"/>
        <v>1157171.0074931036</v>
      </c>
      <c r="AI5" s="719">
        <f t="shared" si="1"/>
        <v>1128113.1379557559</v>
      </c>
      <c r="AJ5" s="719">
        <f t="shared" si="1"/>
        <v>1162835.917925633</v>
      </c>
      <c r="AK5" s="719">
        <f t="shared" si="1"/>
        <v>1182090.864841362</v>
      </c>
      <c r="AL5" s="719">
        <f t="shared" si="1"/>
        <v>1166998.1409992843</v>
      </c>
      <c r="AM5" s="719">
        <f t="shared" si="1"/>
        <v>1206508.1944683476</v>
      </c>
      <c r="AN5" s="719">
        <f t="shared" si="1"/>
        <v>1211652.4282235301</v>
      </c>
      <c r="AO5" s="719">
        <f t="shared" si="1"/>
        <v>1211616.0919220601</v>
      </c>
      <c r="AP5" s="719">
        <f t="shared" si="1"/>
        <v>1219019.1869170545</v>
      </c>
      <c r="AQ5" s="719">
        <f t="shared" si="1"/>
        <v>1199920.3335569189</v>
      </c>
      <c r="AR5" s="719">
        <f t="shared" si="1"/>
        <v>1234599.7143775276</v>
      </c>
      <c r="AS5" s="719">
        <f t="shared" si="1"/>
        <v>1153248.5008776989</v>
      </c>
      <c r="AT5" s="719">
        <f t="shared" si="1"/>
        <v>1089993.5575030358</v>
      </c>
      <c r="AU5" s="719">
        <f t="shared" si="1"/>
        <v>1138758.3317057909</v>
      </c>
      <c r="AV5" s="719">
        <f t="shared" si="1"/>
        <v>1188362.3614179543</v>
      </c>
      <c r="AW5" s="719">
        <f t="shared" si="1"/>
        <v>1220745.8823444163</v>
      </c>
      <c r="AX5" s="719">
        <f t="shared" si="1"/>
        <v>1235035.7796266526</v>
      </c>
      <c r="AY5" s="719">
        <f>SUM(AY6,AY13,AY47,AY31,AY52)</f>
        <v>1189304.0750013231</v>
      </c>
      <c r="AZ5" s="70"/>
      <c r="BA5" s="70"/>
      <c r="BB5" s="70"/>
      <c r="BC5" s="70"/>
      <c r="BD5" s="70"/>
      <c r="BE5" s="70"/>
      <c r="BF5" s="70"/>
      <c r="BG5" s="71"/>
      <c r="BH5" s="192"/>
      <c r="BI5" s="484"/>
      <c r="BJ5" s="192"/>
      <c r="BK5" s="192"/>
    </row>
    <row r="6" spans="1:63">
      <c r="W6" s="69"/>
      <c r="X6" s="835" t="s">
        <v>365</v>
      </c>
      <c r="Y6" s="39"/>
      <c r="Z6" s="233"/>
      <c r="AA6" s="718">
        <f>SUM(AA7:AA12)</f>
        <v>334536.01790551911</v>
      </c>
      <c r="AB6" s="718">
        <f t="shared" ref="AB6:AX6" si="2">SUM(AB7:AB12)</f>
        <v>337057.70211000758</v>
      </c>
      <c r="AC6" s="718">
        <f t="shared" si="2"/>
        <v>343616.3480801651</v>
      </c>
      <c r="AD6" s="718">
        <f t="shared" si="2"/>
        <v>326534.97071469366</v>
      </c>
      <c r="AE6" s="718">
        <f t="shared" si="2"/>
        <v>367294.20865985571</v>
      </c>
      <c r="AF6" s="718">
        <f t="shared" si="2"/>
        <v>356155.10540910641</v>
      </c>
      <c r="AG6" s="718">
        <f t="shared" si="2"/>
        <v>357150.27990310226</v>
      </c>
      <c r="AH6" s="718">
        <f t="shared" si="2"/>
        <v>354459.1500725543</v>
      </c>
      <c r="AI6" s="718">
        <f t="shared" si="2"/>
        <v>341306.65876951773</v>
      </c>
      <c r="AJ6" s="718">
        <f t="shared" si="2"/>
        <v>359495.86283002316</v>
      </c>
      <c r="AK6" s="718">
        <f t="shared" si="2"/>
        <v>367150.22502664872</v>
      </c>
      <c r="AL6" s="718">
        <f t="shared" si="2"/>
        <v>356990.27672446478</v>
      </c>
      <c r="AM6" s="718">
        <f t="shared" si="2"/>
        <v>386989.89334966504</v>
      </c>
      <c r="AN6" s="718">
        <f t="shared" si="2"/>
        <v>401098.17339030962</v>
      </c>
      <c r="AO6" s="718">
        <f t="shared" si="2"/>
        <v>397362.39730503195</v>
      </c>
      <c r="AP6" s="718">
        <f t="shared" si="2"/>
        <v>418468.59248854662</v>
      </c>
      <c r="AQ6" s="718">
        <f t="shared" si="2"/>
        <v>407480.42657888</v>
      </c>
      <c r="AR6" s="718">
        <f t="shared" si="2"/>
        <v>470611.25403321593</v>
      </c>
      <c r="AS6" s="718">
        <f t="shared" si="2"/>
        <v>445330.9617809974</v>
      </c>
      <c r="AT6" s="718">
        <f t="shared" si="2"/>
        <v>408835.28372266988</v>
      </c>
      <c r="AU6" s="718">
        <f t="shared" si="2"/>
        <v>434564.06605225446</v>
      </c>
      <c r="AV6" s="718">
        <f t="shared" si="2"/>
        <v>492377.40186493756</v>
      </c>
      <c r="AW6" s="718">
        <f t="shared" si="2"/>
        <v>536045.8694224949</v>
      </c>
      <c r="AX6" s="718">
        <f t="shared" si="2"/>
        <v>536840.2278610596</v>
      </c>
      <c r="AY6" s="718">
        <f>SUM(AY7:AY12)</f>
        <v>506651.33667662408</v>
      </c>
      <c r="AZ6" s="42"/>
      <c r="BA6" s="42"/>
      <c r="BB6" s="42"/>
      <c r="BC6" s="42"/>
      <c r="BD6" s="42"/>
      <c r="BE6" s="42"/>
      <c r="BF6" s="42"/>
      <c r="BG6" s="43"/>
      <c r="BH6" s="192"/>
      <c r="BI6" s="484"/>
      <c r="BJ6" s="192"/>
      <c r="BK6" s="192"/>
    </row>
    <row r="7" spans="1:63">
      <c r="W7" s="69"/>
      <c r="X7" s="38"/>
      <c r="Y7" s="710" t="s">
        <v>327</v>
      </c>
      <c r="Z7" s="647"/>
      <c r="AA7" s="235">
        <v>13100.962840121845</v>
      </c>
      <c r="AB7" s="235">
        <v>12877.696759473871</v>
      </c>
      <c r="AC7" s="235">
        <v>11086.55257780218</v>
      </c>
      <c r="AD7" s="235">
        <v>10188.281685698217</v>
      </c>
      <c r="AE7" s="235">
        <v>13655.470204367843</v>
      </c>
      <c r="AF7" s="235">
        <v>14126.179108763281</v>
      </c>
      <c r="AG7" s="235">
        <v>12777.90518139199</v>
      </c>
      <c r="AH7" s="235">
        <v>13901.080906732288</v>
      </c>
      <c r="AI7" s="235">
        <v>11453.389514446402</v>
      </c>
      <c r="AJ7" s="235">
        <v>9505.086749842807</v>
      </c>
      <c r="AK7" s="235">
        <v>9341.1450216994126</v>
      </c>
      <c r="AL7" s="235">
        <v>9105.0244281864052</v>
      </c>
      <c r="AM7" s="235">
        <v>12384.662820054098</v>
      </c>
      <c r="AN7" s="235">
        <v>9536.188652098941</v>
      </c>
      <c r="AO7" s="235">
        <v>10368.141356809263</v>
      </c>
      <c r="AP7" s="235">
        <v>11856.04497278302</v>
      </c>
      <c r="AQ7" s="235">
        <v>9738.3991504956321</v>
      </c>
      <c r="AR7" s="235">
        <v>18105.425340126912</v>
      </c>
      <c r="AS7" s="235">
        <v>23372.364537396941</v>
      </c>
      <c r="AT7" s="235">
        <v>24504.120742184889</v>
      </c>
      <c r="AU7" s="235">
        <v>24069.897062352498</v>
      </c>
      <c r="AV7" s="235">
        <v>23064.95229242678</v>
      </c>
      <c r="AW7" s="235">
        <v>20260.093791093906</v>
      </c>
      <c r="AX7" s="235">
        <v>17340.297184844319</v>
      </c>
      <c r="AY7" s="235">
        <v>15438.02892830241</v>
      </c>
      <c r="AZ7" s="52"/>
      <c r="BA7" s="52"/>
      <c r="BB7" s="52"/>
      <c r="BC7" s="52"/>
      <c r="BD7" s="52"/>
      <c r="BE7" s="52"/>
      <c r="BF7" s="52"/>
      <c r="BG7" s="81"/>
      <c r="BH7" s="192"/>
      <c r="BI7" s="192"/>
      <c r="BJ7" s="192"/>
      <c r="BK7" s="192"/>
    </row>
    <row r="8" spans="1:63">
      <c r="W8" s="69"/>
      <c r="X8" s="38"/>
      <c r="Y8" s="709" t="s">
        <v>328</v>
      </c>
      <c r="Z8" s="236"/>
      <c r="AA8" s="235">
        <v>26817.939575718141</v>
      </c>
      <c r="AB8" s="235">
        <v>27054.988380706334</v>
      </c>
      <c r="AC8" s="235">
        <v>27590.904212311303</v>
      </c>
      <c r="AD8" s="235">
        <v>29350.357756649319</v>
      </c>
      <c r="AE8" s="235">
        <v>29371.124419221713</v>
      </c>
      <c r="AF8" s="235">
        <v>29550.306071203129</v>
      </c>
      <c r="AG8" s="235">
        <v>30435.587434984634</v>
      </c>
      <c r="AH8" s="235">
        <v>33414.765523798495</v>
      </c>
      <c r="AI8" s="235">
        <v>32560.105926614211</v>
      </c>
      <c r="AJ8" s="235">
        <v>32677.841569994976</v>
      </c>
      <c r="AK8" s="235">
        <v>32330.720980830971</v>
      </c>
      <c r="AL8" s="235">
        <v>29988.644933898031</v>
      </c>
      <c r="AM8" s="235">
        <v>29075.93570441084</v>
      </c>
      <c r="AN8" s="235">
        <v>29111.905952049659</v>
      </c>
      <c r="AO8" s="235">
        <v>29054.144925577784</v>
      </c>
      <c r="AP8" s="235">
        <v>31454.030876975521</v>
      </c>
      <c r="AQ8" s="235">
        <v>29739.706519625201</v>
      </c>
      <c r="AR8" s="235">
        <v>29381.878095909909</v>
      </c>
      <c r="AS8" s="235">
        <v>27794.473207401941</v>
      </c>
      <c r="AT8" s="235">
        <v>28181.608154804348</v>
      </c>
      <c r="AU8" s="235">
        <v>30717.353690523996</v>
      </c>
      <c r="AV8" s="235">
        <v>28270.672164812735</v>
      </c>
      <c r="AW8" s="235">
        <v>28199.737167635263</v>
      </c>
      <c r="AX8" s="235">
        <v>28492.66270190847</v>
      </c>
      <c r="AY8" s="235">
        <v>25131.435369232593</v>
      </c>
      <c r="AZ8" s="54"/>
      <c r="BA8" s="54"/>
      <c r="BB8" s="54"/>
      <c r="BC8" s="54"/>
      <c r="BD8" s="54"/>
      <c r="BE8" s="54"/>
      <c r="BF8" s="54"/>
      <c r="BG8" s="82"/>
      <c r="BH8" s="192"/>
      <c r="BI8" s="192"/>
      <c r="BJ8" s="192"/>
      <c r="BK8" s="192"/>
    </row>
    <row r="9" spans="1:63" ht="13.5" customHeight="1">
      <c r="W9" s="69"/>
      <c r="X9" s="38"/>
      <c r="Y9" s="711" t="s">
        <v>329</v>
      </c>
      <c r="Z9" s="648"/>
      <c r="AA9" s="235">
        <v>1123.1755989307071</v>
      </c>
      <c r="AB9" s="235">
        <v>1123.313929888624</v>
      </c>
      <c r="AC9" s="235">
        <v>1303.1331124001117</v>
      </c>
      <c r="AD9" s="235">
        <v>1249.7461052626302</v>
      </c>
      <c r="AE9" s="235">
        <v>985.49868910827081</v>
      </c>
      <c r="AF9" s="235">
        <v>1054.5730346051193</v>
      </c>
      <c r="AG9" s="235">
        <v>850.91330337093621</v>
      </c>
      <c r="AH9" s="235">
        <v>972.218126345786</v>
      </c>
      <c r="AI9" s="235">
        <v>948.54905774090253</v>
      </c>
      <c r="AJ9" s="235">
        <v>984.82646719364845</v>
      </c>
      <c r="AK9" s="235">
        <v>717.70896760478047</v>
      </c>
      <c r="AL9" s="235">
        <v>725.12853421715261</v>
      </c>
      <c r="AM9" s="235">
        <v>982.43740736772418</v>
      </c>
      <c r="AN9" s="235">
        <v>626.53013993260834</v>
      </c>
      <c r="AO9" s="235">
        <v>648.79481558588361</v>
      </c>
      <c r="AP9" s="235">
        <v>618.94278470570362</v>
      </c>
      <c r="AQ9" s="235">
        <v>1027.0228495007516</v>
      </c>
      <c r="AR9" s="235">
        <v>2236.5995237495749</v>
      </c>
      <c r="AS9" s="235">
        <v>2324.9305110058021</v>
      </c>
      <c r="AT9" s="235">
        <v>2386.2750679439082</v>
      </c>
      <c r="AU9" s="235">
        <v>2715.0800469375949</v>
      </c>
      <c r="AV9" s="235">
        <v>2845.1149970934148</v>
      </c>
      <c r="AW9" s="235">
        <v>3791.1942471555722</v>
      </c>
      <c r="AX9" s="235">
        <v>2480.5112801839468</v>
      </c>
      <c r="AY9" s="235">
        <v>2554.4072152566227</v>
      </c>
      <c r="AZ9" s="44"/>
      <c r="BA9" s="44"/>
      <c r="BB9" s="44"/>
      <c r="BC9" s="44"/>
      <c r="BD9" s="44"/>
      <c r="BE9" s="44"/>
      <c r="BF9" s="45"/>
      <c r="BG9" s="46"/>
      <c r="BH9" s="192"/>
      <c r="BI9" s="192"/>
      <c r="BJ9" s="192"/>
      <c r="BK9" s="192"/>
    </row>
    <row r="10" spans="1:63" ht="13.5" customHeight="1">
      <c r="W10" s="69"/>
      <c r="X10" s="38"/>
      <c r="Y10" s="711" t="s">
        <v>330</v>
      </c>
      <c r="Z10" s="236"/>
      <c r="AA10" s="235">
        <v>292919.0385417795</v>
      </c>
      <c r="AB10" s="235">
        <v>295439.52523867693</v>
      </c>
      <c r="AC10" s="235">
        <v>303040.9818309854</v>
      </c>
      <c r="AD10" s="235">
        <v>285103.26212609105</v>
      </c>
      <c r="AE10" s="235">
        <v>322543.70360193879</v>
      </c>
      <c r="AF10" s="235">
        <v>310675.10875755746</v>
      </c>
      <c r="AG10" s="235">
        <v>312314.25441036437</v>
      </c>
      <c r="AH10" s="235">
        <v>305369.82121987775</v>
      </c>
      <c r="AI10" s="235">
        <v>295496.68958114303</v>
      </c>
      <c r="AJ10" s="235">
        <v>315413.41659040569</v>
      </c>
      <c r="AK10" s="235">
        <v>323830.41689688864</v>
      </c>
      <c r="AL10" s="235">
        <v>316287.1791413161</v>
      </c>
      <c r="AM10" s="235">
        <v>343613.24711538735</v>
      </c>
      <c r="AN10" s="235">
        <v>360937.34180768533</v>
      </c>
      <c r="AO10" s="235">
        <v>356336.89305617491</v>
      </c>
      <c r="AP10" s="235">
        <v>373482.8550730889</v>
      </c>
      <c r="AQ10" s="235">
        <v>365989.7454221705</v>
      </c>
      <c r="AR10" s="235">
        <v>419875.06581300177</v>
      </c>
      <c r="AS10" s="235">
        <v>390910.4629549493</v>
      </c>
      <c r="AT10" s="235">
        <v>352910.7443039178</v>
      </c>
      <c r="AU10" s="235">
        <v>376128.14760576998</v>
      </c>
      <c r="AV10" s="235">
        <v>437330.33859368792</v>
      </c>
      <c r="AW10" s="235">
        <v>482962.95833318349</v>
      </c>
      <c r="AX10" s="235">
        <v>487698.03686871513</v>
      </c>
      <c r="AY10" s="235">
        <v>462723.01355596265</v>
      </c>
      <c r="AZ10" s="40"/>
      <c r="BA10" s="40"/>
      <c r="BB10" s="40"/>
      <c r="BC10" s="40"/>
      <c r="BD10" s="40"/>
      <c r="BE10" s="40"/>
      <c r="BF10" s="50"/>
      <c r="BG10" s="51"/>
      <c r="BH10" s="192"/>
      <c r="BI10" s="192"/>
      <c r="BJ10" s="192"/>
      <c r="BK10" s="192"/>
    </row>
    <row r="11" spans="1:63">
      <c r="W11" s="69"/>
      <c r="X11" s="38"/>
      <c r="Y11" s="711" t="s">
        <v>331</v>
      </c>
      <c r="Z11" s="648"/>
      <c r="AA11" s="235">
        <v>574.90134896890959</v>
      </c>
      <c r="AB11" s="619">
        <v>562.1778012618272</v>
      </c>
      <c r="AC11" s="619">
        <v>594.77634666612141</v>
      </c>
      <c r="AD11" s="619">
        <v>643.32304099243606</v>
      </c>
      <c r="AE11" s="619">
        <v>738.41174521910489</v>
      </c>
      <c r="AF11" s="619">
        <v>748.93843697737805</v>
      </c>
      <c r="AG11" s="619">
        <v>771.61957299033725</v>
      </c>
      <c r="AH11" s="619">
        <v>801.26429579993442</v>
      </c>
      <c r="AI11" s="619">
        <v>847.92468957317442</v>
      </c>
      <c r="AJ11" s="619">
        <v>914.6914525860567</v>
      </c>
      <c r="AK11" s="619">
        <v>930.23315962490176</v>
      </c>
      <c r="AL11" s="619">
        <v>884.29968684707421</v>
      </c>
      <c r="AM11" s="619">
        <v>933.6103024450058</v>
      </c>
      <c r="AN11" s="619">
        <v>886.20683854304093</v>
      </c>
      <c r="AO11" s="619">
        <v>954.42315088408486</v>
      </c>
      <c r="AP11" s="619">
        <v>1056.7187809934969</v>
      </c>
      <c r="AQ11" s="619">
        <v>985.55263708792324</v>
      </c>
      <c r="AR11" s="619">
        <v>1012.2852604277239</v>
      </c>
      <c r="AS11" s="619">
        <v>928.73057024342836</v>
      </c>
      <c r="AT11" s="619">
        <v>852.53545381890581</v>
      </c>
      <c r="AU11" s="619">
        <v>933.58764667042124</v>
      </c>
      <c r="AV11" s="619">
        <v>866.32381691672151</v>
      </c>
      <c r="AW11" s="619">
        <v>831.88588342666139</v>
      </c>
      <c r="AX11" s="619">
        <v>828.71982540766965</v>
      </c>
      <c r="AY11" s="619">
        <v>804.45160786983672</v>
      </c>
      <c r="AZ11" s="44"/>
      <c r="BA11" s="44"/>
      <c r="BB11" s="44"/>
      <c r="BC11" s="44"/>
      <c r="BD11" s="44"/>
      <c r="BE11" s="44"/>
      <c r="BF11" s="45"/>
      <c r="BG11" s="49"/>
      <c r="BH11" s="192"/>
      <c r="BI11" s="192"/>
      <c r="BJ11" s="192"/>
      <c r="BK11" s="192"/>
    </row>
    <row r="12" spans="1:63">
      <c r="W12" s="69"/>
      <c r="X12" s="38"/>
      <c r="Y12" s="1018" t="s">
        <v>508</v>
      </c>
      <c r="Z12" s="617"/>
      <c r="AA12" s="779"/>
      <c r="AB12" s="779"/>
      <c r="AC12" s="779"/>
      <c r="AD12" s="779"/>
      <c r="AE12" s="779"/>
      <c r="AF12" s="779"/>
      <c r="AG12" s="779"/>
      <c r="AH12" s="779"/>
      <c r="AI12" s="779"/>
      <c r="AJ12" s="779"/>
      <c r="AK12" s="779"/>
      <c r="AL12" s="779"/>
      <c r="AM12" s="779"/>
      <c r="AN12" s="779"/>
      <c r="AO12" s="779"/>
      <c r="AP12" s="779"/>
      <c r="AQ12" s="779"/>
      <c r="AR12" s="779"/>
      <c r="AS12" s="779"/>
      <c r="AT12" s="779"/>
      <c r="AU12" s="779"/>
      <c r="AV12" s="779"/>
      <c r="AW12" s="779"/>
      <c r="AX12" s="779"/>
      <c r="AY12" s="779"/>
      <c r="AZ12" s="223"/>
      <c r="BA12" s="223"/>
      <c r="BB12" s="223"/>
      <c r="BC12" s="223"/>
      <c r="BD12" s="223"/>
      <c r="BE12" s="223"/>
      <c r="BF12" s="780"/>
      <c r="BG12" s="772"/>
      <c r="BH12" s="192"/>
      <c r="BI12" s="192"/>
      <c r="BJ12" s="192"/>
      <c r="BK12" s="192"/>
    </row>
    <row r="13" spans="1:63">
      <c r="W13" s="69"/>
      <c r="X13" s="725" t="s">
        <v>364</v>
      </c>
      <c r="Y13" s="58"/>
      <c r="Z13" s="238"/>
      <c r="AA13" s="717">
        <f>SUM(AA14,AA18)</f>
        <v>393930.60643059947</v>
      </c>
      <c r="AB13" s="717">
        <f t="shared" ref="AB13:AX13" si="3">SUM(AB14,AB18)</f>
        <v>388885.52865054063</v>
      </c>
      <c r="AC13" s="717">
        <f t="shared" si="3"/>
        <v>381241.48167319252</v>
      </c>
      <c r="AD13" s="717">
        <f t="shared" si="3"/>
        <v>380749.06347135984</v>
      </c>
      <c r="AE13" s="717">
        <f t="shared" si="3"/>
        <v>389151.56151988404</v>
      </c>
      <c r="AF13" s="717">
        <f t="shared" si="3"/>
        <v>395268.856248183</v>
      </c>
      <c r="AG13" s="717">
        <f t="shared" si="3"/>
        <v>400085.46401385247</v>
      </c>
      <c r="AH13" s="717">
        <f t="shared" si="3"/>
        <v>399636.57067483041</v>
      </c>
      <c r="AI13" s="717">
        <f t="shared" si="3"/>
        <v>377157.75708472612</v>
      </c>
      <c r="AJ13" s="717">
        <f t="shared" si="3"/>
        <v>384393.01212344976</v>
      </c>
      <c r="AK13" s="717">
        <f t="shared" si="3"/>
        <v>393367.38063916267</v>
      </c>
      <c r="AL13" s="717">
        <f t="shared" si="3"/>
        <v>386882.06936079287</v>
      </c>
      <c r="AM13" s="717">
        <f t="shared" si="3"/>
        <v>398306.79918421316</v>
      </c>
      <c r="AN13" s="717">
        <f t="shared" si="3"/>
        <v>399093.85096693336</v>
      </c>
      <c r="AO13" s="717">
        <f t="shared" si="3"/>
        <v>402028.45081757801</v>
      </c>
      <c r="AP13" s="717">
        <f t="shared" si="3"/>
        <v>389602.76510177669</v>
      </c>
      <c r="AQ13" s="717">
        <f t="shared" si="3"/>
        <v>394369.73866928212</v>
      </c>
      <c r="AR13" s="717">
        <f t="shared" si="3"/>
        <v>378685.81543025112</v>
      </c>
      <c r="AS13" s="717">
        <f t="shared" si="3"/>
        <v>345611.97884834959</v>
      </c>
      <c r="AT13" s="717">
        <f t="shared" si="3"/>
        <v>318023.49805512023</v>
      </c>
      <c r="AU13" s="717">
        <f t="shared" si="3"/>
        <v>352331.74126257078</v>
      </c>
      <c r="AV13" s="717">
        <f t="shared" si="3"/>
        <v>348355.98759740096</v>
      </c>
      <c r="AW13" s="717">
        <f t="shared" si="3"/>
        <v>345872.65190671431</v>
      </c>
      <c r="AX13" s="717">
        <f t="shared" si="3"/>
        <v>355657.07539470185</v>
      </c>
      <c r="AY13" s="717">
        <f>SUM(AY14,AY18)</f>
        <v>339586.6660209315</v>
      </c>
      <c r="AZ13" s="59"/>
      <c r="BA13" s="59"/>
      <c r="BB13" s="59"/>
      <c r="BC13" s="59"/>
      <c r="BD13" s="59"/>
      <c r="BE13" s="59"/>
      <c r="BF13" s="59"/>
      <c r="BG13" s="60"/>
      <c r="BH13" s="192"/>
      <c r="BI13" s="484"/>
      <c r="BJ13" s="192"/>
      <c r="BK13" s="192"/>
    </row>
    <row r="14" spans="1:63">
      <c r="W14" s="69"/>
      <c r="X14" s="57"/>
      <c r="Y14" s="714" t="s">
        <v>332</v>
      </c>
      <c r="Z14" s="58"/>
      <c r="AA14" s="717">
        <f>SUM(AA15:AA17)</f>
        <v>21226.696793338429</v>
      </c>
      <c r="AB14" s="717">
        <f t="shared" ref="AB14:AX14" si="4">SUM(AB15:AB17)</f>
        <v>20197.58443816725</v>
      </c>
      <c r="AC14" s="717">
        <f t="shared" si="4"/>
        <v>19677.533331994266</v>
      </c>
      <c r="AD14" s="717">
        <f t="shared" si="4"/>
        <v>19148.138071032077</v>
      </c>
      <c r="AE14" s="717">
        <f t="shared" si="4"/>
        <v>18180.343111918075</v>
      </c>
      <c r="AF14" s="717">
        <f t="shared" si="4"/>
        <v>17789.586336556516</v>
      </c>
      <c r="AG14" s="717">
        <f t="shared" si="4"/>
        <v>17075.83278451964</v>
      </c>
      <c r="AH14" s="717">
        <f t="shared" si="4"/>
        <v>16304.847431016664</v>
      </c>
      <c r="AI14" s="717">
        <f t="shared" si="4"/>
        <v>15824.212821515108</v>
      </c>
      <c r="AJ14" s="717">
        <f t="shared" si="4"/>
        <v>15417.791217750493</v>
      </c>
      <c r="AK14" s="717">
        <f t="shared" si="4"/>
        <v>14717.446587615403</v>
      </c>
      <c r="AL14" s="717">
        <f t="shared" si="4"/>
        <v>14445.885938300004</v>
      </c>
      <c r="AM14" s="717">
        <f t="shared" si="4"/>
        <v>14086.279378006606</v>
      </c>
      <c r="AN14" s="717">
        <f t="shared" si="4"/>
        <v>13437.055380274445</v>
      </c>
      <c r="AO14" s="717">
        <f t="shared" si="4"/>
        <v>13022.139392296114</v>
      </c>
      <c r="AP14" s="717">
        <f t="shared" si="4"/>
        <v>12418.310186425719</v>
      </c>
      <c r="AQ14" s="717">
        <f t="shared" si="4"/>
        <v>11970.502616427393</v>
      </c>
      <c r="AR14" s="717">
        <f t="shared" si="4"/>
        <v>12170.505705156982</v>
      </c>
      <c r="AS14" s="717">
        <f t="shared" si="4"/>
        <v>10604.890125003698</v>
      </c>
      <c r="AT14" s="717">
        <f t="shared" si="4"/>
        <v>8753.1359009350272</v>
      </c>
      <c r="AU14" s="717">
        <f t="shared" si="4"/>
        <v>11006.338524566794</v>
      </c>
      <c r="AV14" s="717">
        <f t="shared" si="4"/>
        <v>10167.641631868701</v>
      </c>
      <c r="AW14" s="717">
        <f t="shared" si="4"/>
        <v>11372.342101140666</v>
      </c>
      <c r="AX14" s="717">
        <f t="shared" si="4"/>
        <v>10974.931315113845</v>
      </c>
      <c r="AY14" s="717">
        <f>SUM(AY15:AY17)</f>
        <v>10193.909625979733</v>
      </c>
      <c r="AZ14" s="40"/>
      <c r="BA14" s="40"/>
      <c r="BB14" s="40"/>
      <c r="BC14" s="40"/>
      <c r="BD14" s="40"/>
      <c r="BE14" s="40"/>
      <c r="BF14" s="59"/>
      <c r="BG14" s="51"/>
      <c r="BH14" s="192"/>
      <c r="BI14" s="485"/>
      <c r="BJ14" s="484"/>
      <c r="BK14" s="192"/>
    </row>
    <row r="15" spans="1:63">
      <c r="W15" s="69"/>
      <c r="X15" s="57"/>
      <c r="Y15" s="707" t="s">
        <v>324</v>
      </c>
      <c r="Z15" s="240"/>
      <c r="AA15" s="235">
        <v>6421.1975802437692</v>
      </c>
      <c r="AB15" s="235">
        <v>5981.4913239625812</v>
      </c>
      <c r="AC15" s="235">
        <v>5436.4853321382589</v>
      </c>
      <c r="AD15" s="235">
        <v>4898.6405337555079</v>
      </c>
      <c r="AE15" s="235">
        <v>4314.2268236639902</v>
      </c>
      <c r="AF15" s="235">
        <v>3930.9620355375055</v>
      </c>
      <c r="AG15" s="235">
        <v>3629.751285153945</v>
      </c>
      <c r="AH15" s="235">
        <v>3365.9634872691299</v>
      </c>
      <c r="AI15" s="235">
        <v>3303.6888000622316</v>
      </c>
      <c r="AJ15" s="235">
        <v>3195.0306767295619</v>
      </c>
      <c r="AK15" s="235">
        <v>2971.6175118562724</v>
      </c>
      <c r="AL15" s="235">
        <v>2941.8910984558788</v>
      </c>
      <c r="AM15" s="235">
        <v>2898.7017615692666</v>
      </c>
      <c r="AN15" s="235">
        <v>2739.4601500705053</v>
      </c>
      <c r="AO15" s="235">
        <v>2686.8512264417354</v>
      </c>
      <c r="AP15" s="235">
        <v>2540.4649240142226</v>
      </c>
      <c r="AQ15" s="235">
        <v>2670.5973987323714</v>
      </c>
      <c r="AR15" s="235">
        <v>2461.4387779967246</v>
      </c>
      <c r="AS15" s="235">
        <v>1847.1156403827888</v>
      </c>
      <c r="AT15" s="235">
        <v>2452.7151156465447</v>
      </c>
      <c r="AU15" s="235">
        <v>2550.6199019429782</v>
      </c>
      <c r="AV15" s="235">
        <v>2574.1320107025631</v>
      </c>
      <c r="AW15" s="235">
        <v>2668.8333439945013</v>
      </c>
      <c r="AX15" s="235">
        <v>2423.0798406617787</v>
      </c>
      <c r="AY15" s="235">
        <v>2226.1960791708302</v>
      </c>
      <c r="AZ15" s="40"/>
      <c r="BA15" s="40"/>
      <c r="BB15" s="40"/>
      <c r="BC15" s="40"/>
      <c r="BD15" s="40"/>
      <c r="BE15" s="40"/>
      <c r="BF15" s="50"/>
      <c r="BG15" s="51"/>
      <c r="BH15" s="192"/>
      <c r="BI15" s="192"/>
      <c r="BJ15" s="192"/>
      <c r="BK15" s="192"/>
    </row>
    <row r="16" spans="1:63">
      <c r="W16" s="69"/>
      <c r="X16" s="57"/>
      <c r="Y16" s="708" t="s">
        <v>325</v>
      </c>
      <c r="Z16" s="240"/>
      <c r="AA16" s="235">
        <v>3337.5893930402931</v>
      </c>
      <c r="AB16" s="235">
        <v>3071.2523063688632</v>
      </c>
      <c r="AC16" s="235">
        <v>2971.6330042815844</v>
      </c>
      <c r="AD16" s="235">
        <v>2851.2932417857432</v>
      </c>
      <c r="AE16" s="235">
        <v>2661.9960901307159</v>
      </c>
      <c r="AF16" s="235">
        <v>2498.5901852371835</v>
      </c>
      <c r="AG16" s="235">
        <v>2427.2852969423434</v>
      </c>
      <c r="AH16" s="235">
        <v>2338.7124653406013</v>
      </c>
      <c r="AI16" s="235">
        <v>2231.3264552722994</v>
      </c>
      <c r="AJ16" s="235">
        <v>2153.0208714700534</v>
      </c>
      <c r="AK16" s="235">
        <v>2081.5654357413696</v>
      </c>
      <c r="AL16" s="235">
        <v>2026.6541378942034</v>
      </c>
      <c r="AM16" s="235">
        <v>1960.4346326048958</v>
      </c>
      <c r="AN16" s="235">
        <v>1883.6383195869089</v>
      </c>
      <c r="AO16" s="235">
        <v>1852.4801194882862</v>
      </c>
      <c r="AP16" s="235">
        <v>1790.0349135893368</v>
      </c>
      <c r="AQ16" s="235">
        <v>1580.0991952837649</v>
      </c>
      <c r="AR16" s="235">
        <v>1873.527009907805</v>
      </c>
      <c r="AS16" s="235">
        <v>1435.0453809049261</v>
      </c>
      <c r="AT16" s="235">
        <v>1109.5705609463946</v>
      </c>
      <c r="AU16" s="235">
        <v>1227.9193944423532</v>
      </c>
      <c r="AV16" s="235">
        <v>1292.7831503869147</v>
      </c>
      <c r="AW16" s="235">
        <v>1289.0131092187203</v>
      </c>
      <c r="AX16" s="235">
        <v>1385.0859871979026</v>
      </c>
      <c r="AY16" s="235">
        <v>1377.0705829763656</v>
      </c>
      <c r="AZ16" s="40"/>
      <c r="BA16" s="40"/>
      <c r="BB16" s="40"/>
      <c r="BC16" s="40"/>
      <c r="BD16" s="40"/>
      <c r="BE16" s="40"/>
      <c r="BF16" s="50"/>
      <c r="BG16" s="51"/>
      <c r="BH16" s="192"/>
      <c r="BI16" s="192"/>
      <c r="BJ16" s="192"/>
      <c r="BK16" s="192"/>
    </row>
    <row r="17" spans="23:63">
      <c r="W17" s="69"/>
      <c r="X17" s="57"/>
      <c r="Y17" s="709" t="s">
        <v>326</v>
      </c>
      <c r="Z17" s="240"/>
      <c r="AA17" s="235">
        <v>11467.909820054367</v>
      </c>
      <c r="AB17" s="235">
        <v>11144.840807835806</v>
      </c>
      <c r="AC17" s="235">
        <v>11269.41499557442</v>
      </c>
      <c r="AD17" s="235">
        <v>11398.204295490827</v>
      </c>
      <c r="AE17" s="235">
        <v>11204.12019812337</v>
      </c>
      <c r="AF17" s="235">
        <v>11360.034115781826</v>
      </c>
      <c r="AG17" s="235">
        <v>11018.796202423351</v>
      </c>
      <c r="AH17" s="235">
        <v>10600.171478406932</v>
      </c>
      <c r="AI17" s="235">
        <v>10289.197566180577</v>
      </c>
      <c r="AJ17" s="235">
        <v>10069.739669550878</v>
      </c>
      <c r="AK17" s="235">
        <v>9664.2636400177616</v>
      </c>
      <c r="AL17" s="235">
        <v>9477.3407019499209</v>
      </c>
      <c r="AM17" s="235">
        <v>9227.1429838324439</v>
      </c>
      <c r="AN17" s="235">
        <v>8813.9569106170311</v>
      </c>
      <c r="AO17" s="235">
        <v>8482.8080463660917</v>
      </c>
      <c r="AP17" s="235">
        <v>8087.8103488221604</v>
      </c>
      <c r="AQ17" s="235">
        <v>7719.8060224112569</v>
      </c>
      <c r="AR17" s="235">
        <v>7835.5399172524521</v>
      </c>
      <c r="AS17" s="235">
        <v>7322.7291037159821</v>
      </c>
      <c r="AT17" s="235">
        <v>5190.850224342088</v>
      </c>
      <c r="AU17" s="235">
        <v>7227.7992281814622</v>
      </c>
      <c r="AV17" s="235">
        <v>6300.7264707792237</v>
      </c>
      <c r="AW17" s="235">
        <v>7414.4956479274451</v>
      </c>
      <c r="AX17" s="235">
        <v>7166.7654872541625</v>
      </c>
      <c r="AY17" s="235">
        <v>6590.642963832538</v>
      </c>
      <c r="AZ17" s="40"/>
      <c r="BA17" s="40"/>
      <c r="BB17" s="40"/>
      <c r="BC17" s="40"/>
      <c r="BD17" s="40"/>
      <c r="BE17" s="40"/>
      <c r="BF17" s="50"/>
      <c r="BG17" s="51"/>
      <c r="BH17" s="192"/>
      <c r="BI17" s="192"/>
      <c r="BJ17" s="192"/>
      <c r="BK17" s="192"/>
    </row>
    <row r="18" spans="23:63">
      <c r="W18" s="69"/>
      <c r="X18" s="57"/>
      <c r="Y18" s="715" t="s">
        <v>333</v>
      </c>
      <c r="Z18" s="58"/>
      <c r="AA18" s="717">
        <f>SUM(AA19:AA30)</f>
        <v>372703.90963726101</v>
      </c>
      <c r="AB18" s="717">
        <f t="shared" ref="AB18:AX18" si="5">SUM(AB19:AB30)</f>
        <v>368687.94421237335</v>
      </c>
      <c r="AC18" s="717">
        <f t="shared" si="5"/>
        <v>361563.94834119827</v>
      </c>
      <c r="AD18" s="717">
        <f t="shared" si="5"/>
        <v>361600.92540032777</v>
      </c>
      <c r="AE18" s="717">
        <f t="shared" si="5"/>
        <v>370971.21840796596</v>
      </c>
      <c r="AF18" s="717">
        <f t="shared" si="5"/>
        <v>377479.26991162647</v>
      </c>
      <c r="AG18" s="717">
        <f t="shared" si="5"/>
        <v>383009.63122933282</v>
      </c>
      <c r="AH18" s="717">
        <f t="shared" si="5"/>
        <v>383331.72324381373</v>
      </c>
      <c r="AI18" s="717">
        <f t="shared" si="5"/>
        <v>361333.54426321102</v>
      </c>
      <c r="AJ18" s="717">
        <f t="shared" si="5"/>
        <v>368975.22090569924</v>
      </c>
      <c r="AK18" s="717">
        <f t="shared" si="5"/>
        <v>378649.93405154726</v>
      </c>
      <c r="AL18" s="717">
        <f t="shared" si="5"/>
        <v>372436.18342249288</v>
      </c>
      <c r="AM18" s="717">
        <f t="shared" si="5"/>
        <v>384220.51980620658</v>
      </c>
      <c r="AN18" s="717">
        <f t="shared" si="5"/>
        <v>385656.79558665893</v>
      </c>
      <c r="AO18" s="717">
        <f t="shared" si="5"/>
        <v>389006.31142528192</v>
      </c>
      <c r="AP18" s="717">
        <f t="shared" si="5"/>
        <v>377184.454915351</v>
      </c>
      <c r="AQ18" s="717">
        <f t="shared" si="5"/>
        <v>382399.23605285474</v>
      </c>
      <c r="AR18" s="717">
        <f t="shared" si="5"/>
        <v>366515.30972509412</v>
      </c>
      <c r="AS18" s="717">
        <f t="shared" si="5"/>
        <v>335007.08872334589</v>
      </c>
      <c r="AT18" s="717">
        <f t="shared" si="5"/>
        <v>309270.36215418519</v>
      </c>
      <c r="AU18" s="717">
        <f t="shared" si="5"/>
        <v>341325.40273800399</v>
      </c>
      <c r="AV18" s="717">
        <f t="shared" si="5"/>
        <v>338188.34596553224</v>
      </c>
      <c r="AW18" s="717">
        <f t="shared" si="5"/>
        <v>334500.30980557366</v>
      </c>
      <c r="AX18" s="717">
        <f t="shared" si="5"/>
        <v>344682.144079588</v>
      </c>
      <c r="AY18" s="717">
        <f>SUM(AY19:AY30)</f>
        <v>329392.75639495178</v>
      </c>
      <c r="AZ18" s="40"/>
      <c r="BA18" s="40"/>
      <c r="BB18" s="40"/>
      <c r="BC18" s="40"/>
      <c r="BD18" s="40"/>
      <c r="BE18" s="40"/>
      <c r="BF18" s="59"/>
      <c r="BG18" s="51"/>
      <c r="BH18" s="192"/>
      <c r="BI18" s="192"/>
      <c r="BJ18" s="192"/>
      <c r="BK18" s="192"/>
    </row>
    <row r="19" spans="23:63">
      <c r="W19" s="69"/>
      <c r="X19" s="57"/>
      <c r="Y19" s="711" t="s">
        <v>334</v>
      </c>
      <c r="Z19" s="240"/>
      <c r="AA19" s="235">
        <v>17039.340472210792</v>
      </c>
      <c r="AB19" s="235">
        <v>17710.899572621951</v>
      </c>
      <c r="AC19" s="235">
        <v>18252.693168368773</v>
      </c>
      <c r="AD19" s="235">
        <v>17993.989495372243</v>
      </c>
      <c r="AE19" s="235">
        <v>19148.351907412129</v>
      </c>
      <c r="AF19" s="235">
        <v>19827.919784397418</v>
      </c>
      <c r="AG19" s="235">
        <v>19752.213561894539</v>
      </c>
      <c r="AH19" s="235">
        <v>21272.358635457422</v>
      </c>
      <c r="AI19" s="235">
        <v>23101.2707964652</v>
      </c>
      <c r="AJ19" s="235">
        <v>23816.796673639059</v>
      </c>
      <c r="AK19" s="235">
        <v>23810.239540006674</v>
      </c>
      <c r="AL19" s="235">
        <v>24954.20846426655</v>
      </c>
      <c r="AM19" s="235">
        <v>26540.584139100705</v>
      </c>
      <c r="AN19" s="235">
        <v>26827.286059037244</v>
      </c>
      <c r="AO19" s="235">
        <v>27462.611405560285</v>
      </c>
      <c r="AP19" s="235">
        <v>25904.864579621375</v>
      </c>
      <c r="AQ19" s="235">
        <v>24861.8070468601</v>
      </c>
      <c r="AR19" s="235">
        <v>23002.940703837739</v>
      </c>
      <c r="AS19" s="235">
        <v>23886.614413154944</v>
      </c>
      <c r="AT19" s="235">
        <v>17665.821649487913</v>
      </c>
      <c r="AU19" s="235">
        <v>24817.904798776668</v>
      </c>
      <c r="AV19" s="235">
        <v>24493.897692971219</v>
      </c>
      <c r="AW19" s="235">
        <v>23298.289439600114</v>
      </c>
      <c r="AX19" s="235">
        <v>17812.589867337327</v>
      </c>
      <c r="AY19" s="235">
        <v>14610.586856484513</v>
      </c>
      <c r="AZ19" s="40"/>
      <c r="BA19" s="40"/>
      <c r="BB19" s="40"/>
      <c r="BC19" s="40"/>
      <c r="BD19" s="40"/>
      <c r="BE19" s="40"/>
      <c r="BF19" s="50"/>
      <c r="BG19" s="51"/>
      <c r="BH19" s="192"/>
      <c r="BI19" s="192"/>
      <c r="BJ19" s="192"/>
      <c r="BK19" s="192"/>
    </row>
    <row r="20" spans="23:63">
      <c r="W20" s="69"/>
      <c r="X20" s="57"/>
      <c r="Y20" s="716" t="s">
        <v>335</v>
      </c>
      <c r="Z20" s="240"/>
      <c r="AA20" s="235">
        <v>16724.416959034144</v>
      </c>
      <c r="AB20" s="235">
        <v>16510.916098316779</v>
      </c>
      <c r="AC20" s="235">
        <v>16332.43621830938</v>
      </c>
      <c r="AD20" s="235">
        <v>15848.949467173246</v>
      </c>
      <c r="AE20" s="235">
        <v>16007.057350587736</v>
      </c>
      <c r="AF20" s="235">
        <v>15886.093291198558</v>
      </c>
      <c r="AG20" s="235">
        <v>15469.414802998821</v>
      </c>
      <c r="AH20" s="235">
        <v>15626.138575281628</v>
      </c>
      <c r="AI20" s="235">
        <v>15959.431954774342</v>
      </c>
      <c r="AJ20" s="235">
        <v>15553.253380298269</v>
      </c>
      <c r="AK20" s="235">
        <v>14917.874359573232</v>
      </c>
      <c r="AL20" s="235">
        <v>14520.047636054591</v>
      </c>
      <c r="AM20" s="235">
        <v>14373.780155796587</v>
      </c>
      <c r="AN20" s="235">
        <v>14287.417471074239</v>
      </c>
      <c r="AO20" s="235">
        <v>13624.783057232307</v>
      </c>
      <c r="AP20" s="235">
        <v>11460.710200588168</v>
      </c>
      <c r="AQ20" s="235">
        <v>11357.523170198347</v>
      </c>
      <c r="AR20" s="235">
        <v>9471.4689071677913</v>
      </c>
      <c r="AS20" s="235">
        <v>12167.103901349632</v>
      </c>
      <c r="AT20" s="235">
        <v>8372.8858762056352</v>
      </c>
      <c r="AU20" s="235">
        <v>13350.443527403369</v>
      </c>
      <c r="AV20" s="235">
        <v>11515.16510841841</v>
      </c>
      <c r="AW20" s="235">
        <v>11945.519528359862</v>
      </c>
      <c r="AX20" s="235">
        <v>11599.029202504953</v>
      </c>
      <c r="AY20" s="235">
        <v>10043.888849762965</v>
      </c>
      <c r="AZ20" s="40"/>
      <c r="BA20" s="40"/>
      <c r="BB20" s="40"/>
      <c r="BC20" s="40"/>
      <c r="BD20" s="40"/>
      <c r="BE20" s="40"/>
      <c r="BF20" s="50"/>
      <c r="BG20" s="51"/>
      <c r="BH20" s="192"/>
      <c r="BI20" s="192"/>
      <c r="BJ20" s="192"/>
      <c r="BK20" s="192"/>
    </row>
    <row r="21" spans="23:63">
      <c r="W21" s="69"/>
      <c r="X21" s="57"/>
      <c r="Y21" s="716" t="s">
        <v>336</v>
      </c>
      <c r="Z21" s="240"/>
      <c r="AA21" s="235">
        <v>2088.0492160849876</v>
      </c>
      <c r="AB21" s="235">
        <v>2045.2370979236164</v>
      </c>
      <c r="AC21" s="235">
        <v>1977.7969644626455</v>
      </c>
      <c r="AD21" s="235">
        <v>1943.0704882392909</v>
      </c>
      <c r="AE21" s="235">
        <v>1836.6632615890915</v>
      </c>
      <c r="AF21" s="235">
        <v>1882.2224515682124</v>
      </c>
      <c r="AG21" s="235">
        <v>1822.576039569725</v>
      </c>
      <c r="AH21" s="235">
        <v>1746.1836329507514</v>
      </c>
      <c r="AI21" s="235">
        <v>1747.2346445995204</v>
      </c>
      <c r="AJ21" s="235">
        <v>1775.027384111615</v>
      </c>
      <c r="AK21" s="235">
        <v>1688.0945588620211</v>
      </c>
      <c r="AL21" s="235">
        <v>1760.8232733558873</v>
      </c>
      <c r="AM21" s="235">
        <v>1845.0846387189354</v>
      </c>
      <c r="AN21" s="235">
        <v>1853.3016965109482</v>
      </c>
      <c r="AO21" s="235">
        <v>1794.9744205377092</v>
      </c>
      <c r="AP21" s="235">
        <v>1748.8391393778625</v>
      </c>
      <c r="AQ21" s="235">
        <v>1425.2530197999295</v>
      </c>
      <c r="AR21" s="235">
        <v>913.86612122516999</v>
      </c>
      <c r="AS21" s="235">
        <v>696.41493730359662</v>
      </c>
      <c r="AT21" s="235">
        <v>480.34420664362585</v>
      </c>
      <c r="AU21" s="235">
        <v>556.32328372432801</v>
      </c>
      <c r="AV21" s="235">
        <v>597.9329220624295</v>
      </c>
      <c r="AW21" s="235">
        <v>647.95206203257101</v>
      </c>
      <c r="AX21" s="235">
        <v>647.08705376684338</v>
      </c>
      <c r="AY21" s="235">
        <v>549.87360466228768</v>
      </c>
      <c r="AZ21" s="40"/>
      <c r="BA21" s="40"/>
      <c r="BB21" s="40"/>
      <c r="BC21" s="40"/>
      <c r="BD21" s="40"/>
      <c r="BE21" s="40"/>
      <c r="BF21" s="50"/>
      <c r="BG21" s="51"/>
      <c r="BH21" s="192"/>
      <c r="BI21" s="192"/>
      <c r="BJ21" s="192"/>
      <c r="BK21" s="192"/>
    </row>
    <row r="22" spans="23:63">
      <c r="W22" s="69"/>
      <c r="X22" s="57"/>
      <c r="Y22" s="716" t="s">
        <v>337</v>
      </c>
      <c r="Z22" s="240"/>
      <c r="AA22" s="235">
        <v>26828.007476471787</v>
      </c>
      <c r="AB22" s="235">
        <v>27184.925456390913</v>
      </c>
      <c r="AC22" s="235">
        <v>26962.992421469993</v>
      </c>
      <c r="AD22" s="235">
        <v>27679.725713110154</v>
      </c>
      <c r="AE22" s="235">
        <v>28952.562226887247</v>
      </c>
      <c r="AF22" s="235">
        <v>30747.44439652636</v>
      </c>
      <c r="AG22" s="235">
        <v>30742.484671774106</v>
      </c>
      <c r="AH22" s="235">
        <v>30775.398552439139</v>
      </c>
      <c r="AI22" s="235">
        <v>29684.98753965777</v>
      </c>
      <c r="AJ22" s="235">
        <v>30109.99274230982</v>
      </c>
      <c r="AK22" s="235">
        <v>30767.321799922174</v>
      </c>
      <c r="AL22" s="235">
        <v>30234.198552654583</v>
      </c>
      <c r="AM22" s="235">
        <v>29843.752621126521</v>
      </c>
      <c r="AN22" s="235">
        <v>29386.763565567839</v>
      </c>
      <c r="AO22" s="235">
        <v>29239.216979196335</v>
      </c>
      <c r="AP22" s="235">
        <v>27601.143113266262</v>
      </c>
      <c r="AQ22" s="235">
        <v>26571.493027630324</v>
      </c>
      <c r="AR22" s="235">
        <v>25318.882647671759</v>
      </c>
      <c r="AS22" s="235">
        <v>23184.196422148634</v>
      </c>
      <c r="AT22" s="235">
        <v>21220.089774510037</v>
      </c>
      <c r="AU22" s="235">
        <v>21666.483643502354</v>
      </c>
      <c r="AV22" s="235">
        <v>22242.664294657545</v>
      </c>
      <c r="AW22" s="235">
        <v>20798.266803568902</v>
      </c>
      <c r="AX22" s="235">
        <v>22432.518871620763</v>
      </c>
      <c r="AY22" s="235">
        <v>20193.108773816588</v>
      </c>
      <c r="AZ22" s="40"/>
      <c r="BA22" s="40"/>
      <c r="BB22" s="40"/>
      <c r="BC22" s="40"/>
      <c r="BD22" s="40"/>
      <c r="BE22" s="40"/>
      <c r="BF22" s="50"/>
      <c r="BG22" s="51"/>
      <c r="BH22" s="192"/>
      <c r="BI22" s="192"/>
      <c r="BJ22" s="192"/>
      <c r="BK22" s="192"/>
    </row>
    <row r="23" spans="23:63">
      <c r="W23" s="69"/>
      <c r="X23" s="57"/>
      <c r="Y23" s="486" t="s">
        <v>338</v>
      </c>
      <c r="Z23" s="240"/>
      <c r="AA23" s="235">
        <v>1418.6341171579973</v>
      </c>
      <c r="AB23" s="235">
        <v>1591.2862986056234</v>
      </c>
      <c r="AC23" s="235">
        <v>1720.2308597203391</v>
      </c>
      <c r="AD23" s="235">
        <v>1889.2126996112886</v>
      </c>
      <c r="AE23" s="235">
        <v>1972.1555251566349</v>
      </c>
      <c r="AF23" s="235">
        <v>2237.9482415848438</v>
      </c>
      <c r="AG23" s="235">
        <v>2052.4327326479392</v>
      </c>
      <c r="AH23" s="235">
        <v>1859.2332516827653</v>
      </c>
      <c r="AI23" s="235">
        <v>1734.3353738742937</v>
      </c>
      <c r="AJ23" s="235">
        <v>1615.9361875887098</v>
      </c>
      <c r="AK23" s="235">
        <v>1391.0830825869277</v>
      </c>
      <c r="AL23" s="235">
        <v>1424.2808951511704</v>
      </c>
      <c r="AM23" s="235">
        <v>1482.6405551564239</v>
      </c>
      <c r="AN23" s="235">
        <v>1471.8422805449541</v>
      </c>
      <c r="AO23" s="235">
        <v>1445.503236601829</v>
      </c>
      <c r="AP23" s="235">
        <v>1410.7309329637808</v>
      </c>
      <c r="AQ23" s="235">
        <v>1311.7090991012651</v>
      </c>
      <c r="AR23" s="235">
        <v>1191.7261739379555</v>
      </c>
      <c r="AS23" s="235">
        <v>908.62793192795084</v>
      </c>
      <c r="AT23" s="235">
        <v>655.28927139687289</v>
      </c>
      <c r="AU23" s="235">
        <v>618.5780358578786</v>
      </c>
      <c r="AV23" s="235">
        <v>1066.737619135439</v>
      </c>
      <c r="AW23" s="235">
        <v>691.7143828320302</v>
      </c>
      <c r="AX23" s="235">
        <v>743.9235091256021</v>
      </c>
      <c r="AY23" s="235">
        <v>530.66002211016018</v>
      </c>
      <c r="AZ23" s="40"/>
      <c r="BA23" s="40"/>
      <c r="BB23" s="40"/>
      <c r="BC23" s="40"/>
      <c r="BD23" s="40"/>
      <c r="BE23" s="40"/>
      <c r="BF23" s="50"/>
      <c r="BG23" s="51"/>
      <c r="BH23" s="192"/>
      <c r="BI23" s="192"/>
      <c r="BJ23" s="192"/>
      <c r="BK23" s="192"/>
    </row>
    <row r="24" spans="23:63">
      <c r="W24" s="69"/>
      <c r="X24" s="57"/>
      <c r="Y24" s="486" t="s">
        <v>339</v>
      </c>
      <c r="Z24" s="240"/>
      <c r="AA24" s="235">
        <v>75238.672380801218</v>
      </c>
      <c r="AB24" s="235">
        <v>78331.427972370206</v>
      </c>
      <c r="AC24" s="235">
        <v>79356.426055738673</v>
      </c>
      <c r="AD24" s="235">
        <v>81664.780492282531</v>
      </c>
      <c r="AE24" s="235">
        <v>85067.590440527871</v>
      </c>
      <c r="AF24" s="235">
        <v>86561.159062837833</v>
      </c>
      <c r="AG24" s="235">
        <v>88302.427658804416</v>
      </c>
      <c r="AH24" s="235">
        <v>87264.365237590857</v>
      </c>
      <c r="AI24" s="235">
        <v>78040.992906628089</v>
      </c>
      <c r="AJ24" s="235">
        <v>80795.280284226057</v>
      </c>
      <c r="AK24" s="235">
        <v>82299.705310941121</v>
      </c>
      <c r="AL24" s="235">
        <v>79980.964024097353</v>
      </c>
      <c r="AM24" s="235">
        <v>80652.953005239135</v>
      </c>
      <c r="AN24" s="235">
        <v>81866.609626447666</v>
      </c>
      <c r="AO24" s="235">
        <v>83491.388854441437</v>
      </c>
      <c r="AP24" s="235">
        <v>80845.85990580068</v>
      </c>
      <c r="AQ24" s="235">
        <v>80872.260317635984</v>
      </c>
      <c r="AR24" s="235">
        <v>79602.506316073093</v>
      </c>
      <c r="AS24" s="235">
        <v>74643.584856335772</v>
      </c>
      <c r="AT24" s="235">
        <v>76815.002535105858</v>
      </c>
      <c r="AU24" s="235">
        <v>75835.277616553023</v>
      </c>
      <c r="AV24" s="235">
        <v>74243.025259200571</v>
      </c>
      <c r="AW24" s="235">
        <v>70579.174839742176</v>
      </c>
      <c r="AX24" s="235">
        <v>77244.674071813715</v>
      </c>
      <c r="AY24" s="235">
        <v>72121.176599677841</v>
      </c>
      <c r="AZ24" s="40"/>
      <c r="BA24" s="40"/>
      <c r="BB24" s="40"/>
      <c r="BC24" s="40"/>
      <c r="BD24" s="40"/>
      <c r="BE24" s="40"/>
      <c r="BF24" s="50"/>
      <c r="BG24" s="51"/>
      <c r="BH24" s="192"/>
      <c r="BI24" s="192"/>
      <c r="BJ24" s="192"/>
      <c r="BK24" s="192"/>
    </row>
    <row r="25" spans="23:63">
      <c r="W25" s="69"/>
      <c r="X25" s="57"/>
      <c r="Y25" s="486" t="s">
        <v>340</v>
      </c>
      <c r="Z25" s="240"/>
      <c r="AA25" s="235">
        <v>4430.6469549224239</v>
      </c>
      <c r="AB25" s="235">
        <v>4485.8038997514632</v>
      </c>
      <c r="AC25" s="235">
        <v>4454.6705751259369</v>
      </c>
      <c r="AD25" s="235">
        <v>4370.7582594145752</v>
      </c>
      <c r="AE25" s="235">
        <v>4380.2198486855796</v>
      </c>
      <c r="AF25" s="235">
        <v>4460.2259788846059</v>
      </c>
      <c r="AG25" s="235">
        <v>4463.5946572579978</v>
      </c>
      <c r="AH25" s="235">
        <v>4620.2811976974353</v>
      </c>
      <c r="AI25" s="235">
        <v>4952.5576068194005</v>
      </c>
      <c r="AJ25" s="235">
        <v>5158.50279003994</v>
      </c>
      <c r="AK25" s="235">
        <v>5202.6066433201058</v>
      </c>
      <c r="AL25" s="235">
        <v>5358.6273251864623</v>
      </c>
      <c r="AM25" s="235">
        <v>5563.133968973114</v>
      </c>
      <c r="AN25" s="235">
        <v>5530.0058051162341</v>
      </c>
      <c r="AO25" s="235">
        <v>5681.0318132723314</v>
      </c>
      <c r="AP25" s="235">
        <v>5549.6394492988729</v>
      </c>
      <c r="AQ25" s="235">
        <v>5593.7276635027538</v>
      </c>
      <c r="AR25" s="235">
        <v>5098.5250876150385</v>
      </c>
      <c r="AS25" s="235">
        <v>4973.909477703558</v>
      </c>
      <c r="AT25" s="235">
        <v>4583.3186386008074</v>
      </c>
      <c r="AU25" s="235">
        <v>4518.5390172397692</v>
      </c>
      <c r="AV25" s="235">
        <v>5894.6297719803897</v>
      </c>
      <c r="AW25" s="235">
        <v>4841.6831062609854</v>
      </c>
      <c r="AX25" s="235">
        <v>4318.5665858948314</v>
      </c>
      <c r="AY25" s="235">
        <v>3997.4624998448107</v>
      </c>
      <c r="AZ25" s="40"/>
      <c r="BA25" s="40"/>
      <c r="BB25" s="40"/>
      <c r="BC25" s="40"/>
      <c r="BD25" s="40"/>
      <c r="BE25" s="40"/>
      <c r="BF25" s="50"/>
      <c r="BG25" s="51"/>
      <c r="BH25" s="192"/>
      <c r="BI25" s="192"/>
      <c r="BJ25" s="192"/>
      <c r="BK25" s="192"/>
    </row>
    <row r="26" spans="23:63">
      <c r="W26" s="69"/>
      <c r="X26" s="57"/>
      <c r="Y26" s="486" t="s">
        <v>341</v>
      </c>
      <c r="Z26" s="240"/>
      <c r="AA26" s="235">
        <v>50012.834189702662</v>
      </c>
      <c r="AB26" s="235">
        <v>50775.141033771033</v>
      </c>
      <c r="AC26" s="235">
        <v>50759.334031566548</v>
      </c>
      <c r="AD26" s="235">
        <v>50333.839467304591</v>
      </c>
      <c r="AE26" s="235">
        <v>51368.72813108065</v>
      </c>
      <c r="AF26" s="235">
        <v>51568.681212146083</v>
      </c>
      <c r="AG26" s="235">
        <v>51613.217391276579</v>
      </c>
      <c r="AH26" s="235">
        <v>51456.192279103125</v>
      </c>
      <c r="AI26" s="235">
        <v>46807.163271437195</v>
      </c>
      <c r="AJ26" s="235">
        <v>47164.247930289304</v>
      </c>
      <c r="AK26" s="235">
        <v>48237.824075750272</v>
      </c>
      <c r="AL26" s="235">
        <v>46820.04383500223</v>
      </c>
      <c r="AM26" s="235">
        <v>46226.491012169499</v>
      </c>
      <c r="AN26" s="235">
        <v>46982.788638114114</v>
      </c>
      <c r="AO26" s="235">
        <v>44574.337919324076</v>
      </c>
      <c r="AP26" s="235">
        <v>42998.935712964289</v>
      </c>
      <c r="AQ26" s="235">
        <v>42895.455036544452</v>
      </c>
      <c r="AR26" s="235">
        <v>42491.445801046168</v>
      </c>
      <c r="AS26" s="235">
        <v>41794.759470888472</v>
      </c>
      <c r="AT26" s="235">
        <v>38340.785308011633</v>
      </c>
      <c r="AU26" s="235">
        <v>37860.520929333979</v>
      </c>
      <c r="AV26" s="235">
        <v>38587.463943760529</v>
      </c>
      <c r="AW26" s="235">
        <v>38929.486359691626</v>
      </c>
      <c r="AX26" s="235">
        <v>43069.439809543968</v>
      </c>
      <c r="AY26" s="235">
        <v>37726.798508800115</v>
      </c>
      <c r="AZ26" s="40"/>
      <c r="BA26" s="40"/>
      <c r="BB26" s="40"/>
      <c r="BC26" s="40"/>
      <c r="BD26" s="40"/>
      <c r="BE26" s="40"/>
      <c r="BF26" s="50"/>
      <c r="BG26" s="51"/>
      <c r="BH26" s="192"/>
      <c r="BI26" s="192"/>
      <c r="BJ26" s="192"/>
      <c r="BK26" s="192"/>
    </row>
    <row r="27" spans="23:63">
      <c r="W27" s="69"/>
      <c r="X27" s="57"/>
      <c r="Y27" s="486" t="s">
        <v>342</v>
      </c>
      <c r="Z27" s="240"/>
      <c r="AA27" s="235">
        <v>177273.11740859388</v>
      </c>
      <c r="AB27" s="235">
        <v>168377.82442985129</v>
      </c>
      <c r="AC27" s="235">
        <v>160950.9280652967</v>
      </c>
      <c r="AD27" s="235">
        <v>160916.89946615123</v>
      </c>
      <c r="AE27" s="235">
        <v>163193.06221863136</v>
      </c>
      <c r="AF27" s="235">
        <v>163690.91514059459</v>
      </c>
      <c r="AG27" s="235">
        <v>167256.4415545048</v>
      </c>
      <c r="AH27" s="235">
        <v>169488.24697195474</v>
      </c>
      <c r="AI27" s="235">
        <v>158951.56159794889</v>
      </c>
      <c r="AJ27" s="235">
        <v>165317.21395672561</v>
      </c>
      <c r="AK27" s="235">
        <v>170116.02257415088</v>
      </c>
      <c r="AL27" s="235">
        <v>167246.40047207364</v>
      </c>
      <c r="AM27" s="235">
        <v>176380.11814989935</v>
      </c>
      <c r="AN27" s="235">
        <v>177483.3131069688</v>
      </c>
      <c r="AO27" s="235">
        <v>181154.21848957939</v>
      </c>
      <c r="AP27" s="235">
        <v>178623.87275495182</v>
      </c>
      <c r="AQ27" s="235">
        <v>186775.63986330095</v>
      </c>
      <c r="AR27" s="235">
        <v>180523.83685126528</v>
      </c>
      <c r="AS27" s="235">
        <v>154961.39024499114</v>
      </c>
      <c r="AT27" s="235">
        <v>145022.21021219244</v>
      </c>
      <c r="AU27" s="235">
        <v>164097.56567092412</v>
      </c>
      <c r="AV27" s="235">
        <v>159059.72690398555</v>
      </c>
      <c r="AW27" s="235">
        <v>163963.73477354689</v>
      </c>
      <c r="AX27" s="235">
        <v>169969.78999904633</v>
      </c>
      <c r="AY27" s="235">
        <v>173383.00565713935</v>
      </c>
      <c r="AZ27" s="40"/>
      <c r="BA27" s="40"/>
      <c r="BB27" s="40"/>
      <c r="BC27" s="40"/>
      <c r="BD27" s="40"/>
      <c r="BE27" s="40"/>
      <c r="BF27" s="50"/>
      <c r="BG27" s="51"/>
      <c r="BH27" s="192"/>
      <c r="BI27" s="192"/>
      <c r="BJ27" s="192"/>
      <c r="BK27" s="192"/>
    </row>
    <row r="28" spans="23:63">
      <c r="W28" s="69"/>
      <c r="X28" s="57"/>
      <c r="Y28" s="486" t="s">
        <v>343</v>
      </c>
      <c r="Z28" s="240"/>
      <c r="AA28" s="235">
        <v>19146.656980010554</v>
      </c>
      <c r="AB28" s="235">
        <v>19285.028638890562</v>
      </c>
      <c r="AC28" s="235">
        <v>18907.509059810051</v>
      </c>
      <c r="AD28" s="235">
        <v>18355.719827520017</v>
      </c>
      <c r="AE28" s="235">
        <v>19413.21103377904</v>
      </c>
      <c r="AF28" s="235">
        <v>20106.373188846577</v>
      </c>
      <c r="AG28" s="235">
        <v>21027.323663822404</v>
      </c>
      <c r="AH28" s="235">
        <v>16009.620202936643</v>
      </c>
      <c r="AI28" s="235">
        <v>13908.520703361941</v>
      </c>
      <c r="AJ28" s="235">
        <v>14226.332143293606</v>
      </c>
      <c r="AK28" s="235">
        <v>14767.724602542341</v>
      </c>
      <c r="AL28" s="235">
        <v>13986.559999155374</v>
      </c>
      <c r="AM28" s="235">
        <v>14971.170560744384</v>
      </c>
      <c r="AN28" s="235">
        <v>14711.519135437396</v>
      </c>
      <c r="AO28" s="235">
        <v>14542.401969116478</v>
      </c>
      <c r="AP28" s="235">
        <v>14908.998238662998</v>
      </c>
      <c r="AQ28" s="235">
        <v>15426.839927216744</v>
      </c>
      <c r="AR28" s="235">
        <v>14294.720230736984</v>
      </c>
      <c r="AS28" s="235">
        <v>11445.409044826791</v>
      </c>
      <c r="AT28" s="235">
        <v>9989.3423445656717</v>
      </c>
      <c r="AU28" s="235">
        <v>12500.87026605181</v>
      </c>
      <c r="AV28" s="235">
        <v>14101.140990149201</v>
      </c>
      <c r="AW28" s="235">
        <v>12053.914951690549</v>
      </c>
      <c r="AX28" s="235">
        <v>10385.610425087036</v>
      </c>
      <c r="AY28" s="235">
        <v>9568.7870022854295</v>
      </c>
      <c r="AZ28" s="40"/>
      <c r="BA28" s="40"/>
      <c r="BB28" s="40"/>
      <c r="BC28" s="40"/>
      <c r="BD28" s="40"/>
      <c r="BE28" s="40"/>
      <c r="BF28" s="50"/>
      <c r="BG28" s="51"/>
      <c r="BH28" s="192"/>
      <c r="BI28" s="192"/>
      <c r="BJ28" s="192"/>
      <c r="BK28" s="192"/>
    </row>
    <row r="29" spans="23:63">
      <c r="W29" s="69"/>
      <c r="X29" s="57"/>
      <c r="Y29" s="486" t="s">
        <v>344</v>
      </c>
      <c r="Z29" s="240"/>
      <c r="AA29" s="235">
        <v>393.88385703943061</v>
      </c>
      <c r="AB29" s="235">
        <v>380.57093963932823</v>
      </c>
      <c r="AC29" s="235">
        <v>366.09279909152457</v>
      </c>
      <c r="AD29" s="235">
        <v>357.30358234410323</v>
      </c>
      <c r="AE29" s="235">
        <v>331.08711210285367</v>
      </c>
      <c r="AF29" s="235">
        <v>336.89951027556447</v>
      </c>
      <c r="AG29" s="235">
        <v>339.43861051253208</v>
      </c>
      <c r="AH29" s="235">
        <v>341.25186496688929</v>
      </c>
      <c r="AI29" s="235">
        <v>357.86411593984735</v>
      </c>
      <c r="AJ29" s="235">
        <v>378.73428173147255</v>
      </c>
      <c r="AK29" s="235">
        <v>374.17441420878242</v>
      </c>
      <c r="AL29" s="235">
        <v>370.48056497133985</v>
      </c>
      <c r="AM29" s="235">
        <v>365.92347650945823</v>
      </c>
      <c r="AN29" s="235">
        <v>339.72171187160671</v>
      </c>
      <c r="AO29" s="235">
        <v>314.0027715667776</v>
      </c>
      <c r="AP29" s="235">
        <v>289.02397421119224</v>
      </c>
      <c r="AQ29" s="235">
        <v>425.73145983327953</v>
      </c>
      <c r="AR29" s="235">
        <v>198.8888111742057</v>
      </c>
      <c r="AS29" s="235">
        <v>200.02459597059772</v>
      </c>
      <c r="AT29" s="235">
        <v>214.27120450015781</v>
      </c>
      <c r="AU29" s="235">
        <v>233.51038045477293</v>
      </c>
      <c r="AV29" s="235">
        <v>386.12251018394039</v>
      </c>
      <c r="AW29" s="235">
        <v>337.19406883649981</v>
      </c>
      <c r="AX29" s="235">
        <v>458.81613688053972</v>
      </c>
      <c r="AY29" s="235">
        <v>271.58348186223901</v>
      </c>
      <c r="AZ29" s="40"/>
      <c r="BA29" s="40"/>
      <c r="BB29" s="40"/>
      <c r="BC29" s="40"/>
      <c r="BD29" s="40"/>
      <c r="BE29" s="40"/>
      <c r="BF29" s="50"/>
      <c r="BG29" s="51"/>
      <c r="BH29" s="192"/>
      <c r="BI29" s="192"/>
      <c r="BJ29" s="192"/>
      <c r="BK29" s="192"/>
    </row>
    <row r="30" spans="23:63">
      <c r="W30" s="69"/>
      <c r="X30" s="720"/>
      <c r="Y30" s="486" t="s">
        <v>345</v>
      </c>
      <c r="Z30" s="237"/>
      <c r="AA30" s="235">
        <v>-17890.350374768896</v>
      </c>
      <c r="AB30" s="235">
        <v>-17991.11722575935</v>
      </c>
      <c r="AC30" s="235">
        <v>-18477.161877762333</v>
      </c>
      <c r="AD30" s="235">
        <v>-19753.323558195458</v>
      </c>
      <c r="AE30" s="235">
        <v>-20699.470648474162</v>
      </c>
      <c r="AF30" s="235">
        <v>-19826.612347234171</v>
      </c>
      <c r="AG30" s="235">
        <v>-19831.934115730975</v>
      </c>
      <c r="AH30" s="235">
        <v>-17127.547158247664</v>
      </c>
      <c r="AI30" s="235">
        <v>-13912.376248295468</v>
      </c>
      <c r="AJ30" s="235">
        <v>-16936.096848554222</v>
      </c>
      <c r="AK30" s="235">
        <v>-14922.736910317344</v>
      </c>
      <c r="AL30" s="235">
        <v>-14220.451619476265</v>
      </c>
      <c r="AM30" s="235">
        <v>-14025.112477227518</v>
      </c>
      <c r="AN30" s="235">
        <v>-15083.773510032073</v>
      </c>
      <c r="AO30" s="235">
        <v>-14318.159491147049</v>
      </c>
      <c r="AP30" s="235">
        <v>-14158.163086356286</v>
      </c>
      <c r="AQ30" s="235">
        <v>-15118.203578769426</v>
      </c>
      <c r="AR30" s="235">
        <v>-15593.49792665711</v>
      </c>
      <c r="AS30" s="235">
        <v>-13854.946573255253</v>
      </c>
      <c r="AT30" s="235">
        <v>-14088.998867035461</v>
      </c>
      <c r="AU30" s="235">
        <v>-14730.614431817992</v>
      </c>
      <c r="AV30" s="235">
        <v>-14000.161050972996</v>
      </c>
      <c r="AW30" s="235">
        <v>-13586.620510588553</v>
      </c>
      <c r="AX30" s="235">
        <v>-13999.901453033886</v>
      </c>
      <c r="AY30" s="235">
        <v>-13604.175461494564</v>
      </c>
      <c r="AZ30" s="47"/>
      <c r="BA30" s="47"/>
      <c r="BB30" s="47"/>
      <c r="BC30" s="47"/>
      <c r="BD30" s="47"/>
      <c r="BE30" s="47"/>
      <c r="BF30" s="48"/>
      <c r="BG30" s="49"/>
      <c r="BH30" s="192"/>
      <c r="BI30" s="192"/>
      <c r="BJ30" s="192"/>
      <c r="BK30" s="192"/>
    </row>
    <row r="31" spans="23:63">
      <c r="W31" s="69"/>
      <c r="X31" s="893" t="s">
        <v>346</v>
      </c>
      <c r="Y31" s="899"/>
      <c r="Z31" s="899"/>
      <c r="AA31" s="898">
        <f>SUM(AA32:AA46)</f>
        <v>80185.5174187886</v>
      </c>
      <c r="AB31" s="898">
        <f t="shared" ref="AB31:AX31" si="6">SUM(AB32:AB46)</f>
        <v>76878.247590352155</v>
      </c>
      <c r="AC31" s="898">
        <f t="shared" si="6"/>
        <v>76735.661993726346</v>
      </c>
      <c r="AD31" s="898">
        <f t="shared" si="6"/>
        <v>81542.897419543617</v>
      </c>
      <c r="AE31" s="898">
        <f t="shared" si="6"/>
        <v>82956.475770017612</v>
      </c>
      <c r="AF31" s="898">
        <f t="shared" si="6"/>
        <v>86867.530693324486</v>
      </c>
      <c r="AG31" s="898">
        <f t="shared" si="6"/>
        <v>86525.963281376782</v>
      </c>
      <c r="AH31" s="898">
        <f t="shared" si="6"/>
        <v>88309.791381250849</v>
      </c>
      <c r="AI31" s="898">
        <f t="shared" si="6"/>
        <v>97178.415416322983</v>
      </c>
      <c r="AJ31" s="898">
        <f t="shared" si="6"/>
        <v>100681.46442297687</v>
      </c>
      <c r="AK31" s="898">
        <f t="shared" si="6"/>
        <v>102040.47332488775</v>
      </c>
      <c r="AL31" s="898">
        <f t="shared" si="6"/>
        <v>103001.47469135832</v>
      </c>
      <c r="AM31" s="898">
        <f t="shared" si="6"/>
        <v>102839.79087987209</v>
      </c>
      <c r="AN31" s="898">
        <f t="shared" si="6"/>
        <v>100266.1543993446</v>
      </c>
      <c r="AO31" s="898">
        <f t="shared" si="6"/>
        <v>107743.14763178006</v>
      </c>
      <c r="AP31" s="898">
        <f t="shared" si="6"/>
        <v>109061.25782915347</v>
      </c>
      <c r="AQ31" s="898">
        <f t="shared" si="6"/>
        <v>103364.97448662475</v>
      </c>
      <c r="AR31" s="898">
        <f t="shared" si="6"/>
        <v>94444.651568535148</v>
      </c>
      <c r="AS31" s="898">
        <f t="shared" si="6"/>
        <v>83597.452689519065</v>
      </c>
      <c r="AT31" s="898">
        <f t="shared" si="6"/>
        <v>89122.767347180357</v>
      </c>
      <c r="AU31" s="898">
        <f t="shared" si="6"/>
        <v>73850.733800483198</v>
      </c>
      <c r="AV31" s="898">
        <f t="shared" si="6"/>
        <v>74602.671664822759</v>
      </c>
      <c r="AW31" s="898">
        <f t="shared" si="6"/>
        <v>61619.576423408871</v>
      </c>
      <c r="AX31" s="898">
        <f t="shared" si="6"/>
        <v>69341.832840129675</v>
      </c>
      <c r="AY31" s="898">
        <f>SUM(AY32:AY46)</f>
        <v>79534.852928007444</v>
      </c>
      <c r="AZ31" s="900"/>
      <c r="BA31" s="900"/>
      <c r="BB31" s="900"/>
      <c r="BC31" s="900"/>
      <c r="BD31" s="900"/>
      <c r="BE31" s="900"/>
      <c r="BF31" s="901"/>
      <c r="BG31" s="51"/>
      <c r="BH31" s="192"/>
      <c r="BI31" s="485"/>
      <c r="BJ31" s="484"/>
      <c r="BK31" s="192"/>
    </row>
    <row r="32" spans="23:63">
      <c r="W32" s="69"/>
      <c r="X32" s="894"/>
      <c r="Y32" s="712" t="s">
        <v>347</v>
      </c>
      <c r="Z32" s="240"/>
      <c r="AA32" s="235">
        <v>956.86266633746345</v>
      </c>
      <c r="AB32" s="235">
        <v>924.56175965070315</v>
      </c>
      <c r="AC32" s="235">
        <v>960.8612747833331</v>
      </c>
      <c r="AD32" s="235">
        <v>994.07376164215259</v>
      </c>
      <c r="AE32" s="235">
        <v>1001.1449174230272</v>
      </c>
      <c r="AF32" s="235">
        <v>1011.8675664150792</v>
      </c>
      <c r="AG32" s="235">
        <v>1016.5830013962463</v>
      </c>
      <c r="AH32" s="235">
        <v>1010.9517269436103</v>
      </c>
      <c r="AI32" s="235">
        <v>990.13346365770042</v>
      </c>
      <c r="AJ32" s="235">
        <v>981.09241892640011</v>
      </c>
      <c r="AK32" s="235">
        <v>976.74246981752106</v>
      </c>
      <c r="AL32" s="235">
        <v>957.49048903560083</v>
      </c>
      <c r="AM32" s="235">
        <v>931.09355730275797</v>
      </c>
      <c r="AN32" s="235">
        <v>905.7782904453104</v>
      </c>
      <c r="AO32" s="235">
        <v>888.64342783311042</v>
      </c>
      <c r="AP32" s="235">
        <v>864.70178837606954</v>
      </c>
      <c r="AQ32" s="235">
        <v>643.71787330846496</v>
      </c>
      <c r="AR32" s="235">
        <v>851.10959842855505</v>
      </c>
      <c r="AS32" s="235">
        <v>1064.080663766402</v>
      </c>
      <c r="AT32" s="235">
        <v>1974.0666161441927</v>
      </c>
      <c r="AU32" s="235">
        <v>415.82425149641819</v>
      </c>
      <c r="AV32" s="235">
        <v>429.57526096040465</v>
      </c>
      <c r="AW32" s="235">
        <v>197.78998157895643</v>
      </c>
      <c r="AX32" s="235">
        <v>287.84928616322196</v>
      </c>
      <c r="AY32" s="235">
        <v>11116.929370147176</v>
      </c>
      <c r="AZ32" s="40"/>
      <c r="BA32" s="40"/>
      <c r="BB32" s="40"/>
      <c r="BC32" s="40"/>
      <c r="BD32" s="40"/>
      <c r="BE32" s="40"/>
      <c r="BF32" s="50"/>
      <c r="BG32" s="51"/>
      <c r="BH32" s="192"/>
      <c r="BI32" s="192"/>
      <c r="BJ32" s="192"/>
      <c r="BK32" s="192"/>
    </row>
    <row r="33" spans="23:63">
      <c r="W33" s="69"/>
      <c r="X33" s="894"/>
      <c r="Y33" s="716" t="s">
        <v>348</v>
      </c>
      <c r="Z33" s="240"/>
      <c r="AA33" s="235">
        <v>327.96446617915711</v>
      </c>
      <c r="AB33" s="235">
        <v>328.80893500495199</v>
      </c>
      <c r="AC33" s="235">
        <v>324.57624012335384</v>
      </c>
      <c r="AD33" s="235">
        <v>324.62253634051444</v>
      </c>
      <c r="AE33" s="235">
        <v>314.4010104844952</v>
      </c>
      <c r="AF33" s="235">
        <v>322.13017399834337</v>
      </c>
      <c r="AG33" s="235">
        <v>354.26241293749632</v>
      </c>
      <c r="AH33" s="235">
        <v>390.90089198928803</v>
      </c>
      <c r="AI33" s="235">
        <v>441.31361062594937</v>
      </c>
      <c r="AJ33" s="235">
        <v>488.86701532663449</v>
      </c>
      <c r="AK33" s="235">
        <v>517.222127801331</v>
      </c>
      <c r="AL33" s="235">
        <v>531.24115755450362</v>
      </c>
      <c r="AM33" s="235">
        <v>551.77447013513154</v>
      </c>
      <c r="AN33" s="235">
        <v>550.34456877170544</v>
      </c>
      <c r="AO33" s="235">
        <v>563.84318954431114</v>
      </c>
      <c r="AP33" s="235">
        <v>546.26741368919352</v>
      </c>
      <c r="AQ33" s="235">
        <v>551.24415595088544</v>
      </c>
      <c r="AR33" s="235">
        <v>560.48520143991459</v>
      </c>
      <c r="AS33" s="235">
        <v>982.21953554384424</v>
      </c>
      <c r="AT33" s="235">
        <v>806.22879820782521</v>
      </c>
      <c r="AU33" s="235">
        <v>588.98133829206381</v>
      </c>
      <c r="AV33" s="235">
        <v>790.73181176077628</v>
      </c>
      <c r="AW33" s="235">
        <v>586.13874819453565</v>
      </c>
      <c r="AX33" s="235">
        <v>720.69225043676715</v>
      </c>
      <c r="AY33" s="235">
        <v>405.28568105921437</v>
      </c>
      <c r="AZ33" s="40"/>
      <c r="BA33" s="40"/>
      <c r="BB33" s="40"/>
      <c r="BC33" s="40"/>
      <c r="BD33" s="40"/>
      <c r="BE33" s="40"/>
      <c r="BF33" s="50"/>
      <c r="BG33" s="51"/>
      <c r="BH33" s="192"/>
      <c r="BI33" s="192"/>
      <c r="BJ33" s="192"/>
      <c r="BK33" s="192"/>
    </row>
    <row r="34" spans="23:63">
      <c r="W34" s="69"/>
      <c r="X34" s="894"/>
      <c r="Y34" s="716" t="s">
        <v>349</v>
      </c>
      <c r="Z34" s="240"/>
      <c r="AA34" s="235">
        <v>7758.9919473103701</v>
      </c>
      <c r="AB34" s="235">
        <v>7569.6859938956441</v>
      </c>
      <c r="AC34" s="235">
        <v>7713.0324348304484</v>
      </c>
      <c r="AD34" s="235">
        <v>7835.410030039985</v>
      </c>
      <c r="AE34" s="235">
        <v>7742.1838289688085</v>
      </c>
      <c r="AF34" s="235">
        <v>7860.4432849272625</v>
      </c>
      <c r="AG34" s="235">
        <v>7651.9743280650964</v>
      </c>
      <c r="AH34" s="235">
        <v>7424.8809419523359</v>
      </c>
      <c r="AI34" s="235">
        <v>7278.2921443886671</v>
      </c>
      <c r="AJ34" s="235">
        <v>7159.0696210033529</v>
      </c>
      <c r="AK34" s="235">
        <v>6946.8703819183511</v>
      </c>
      <c r="AL34" s="235">
        <v>7068.052463221431</v>
      </c>
      <c r="AM34" s="235">
        <v>7134.5683269030887</v>
      </c>
      <c r="AN34" s="235">
        <v>7064.7708408311755</v>
      </c>
      <c r="AO34" s="235">
        <v>7151.239477197304</v>
      </c>
      <c r="AP34" s="235">
        <v>7125.53938877167</v>
      </c>
      <c r="AQ34" s="235">
        <v>7046.5765237551832</v>
      </c>
      <c r="AR34" s="235">
        <v>6900.3341505324779</v>
      </c>
      <c r="AS34" s="235">
        <v>5246.038839354359</v>
      </c>
      <c r="AT34" s="235">
        <v>7222.7998467909838</v>
      </c>
      <c r="AU34" s="235">
        <v>5802.7160071173093</v>
      </c>
      <c r="AV34" s="235">
        <v>6454.9165344231942</v>
      </c>
      <c r="AW34" s="235">
        <v>3280.6274315889405</v>
      </c>
      <c r="AX34" s="235">
        <v>4619.3869860071763</v>
      </c>
      <c r="AY34" s="235">
        <v>5351.657374613208</v>
      </c>
      <c r="AZ34" s="40"/>
      <c r="BA34" s="40"/>
      <c r="BB34" s="40"/>
      <c r="BC34" s="40"/>
      <c r="BD34" s="40"/>
      <c r="BE34" s="40"/>
      <c r="BF34" s="50"/>
      <c r="BG34" s="51"/>
      <c r="BH34" s="192"/>
      <c r="BI34" s="192"/>
      <c r="BJ34" s="192"/>
      <c r="BK34" s="192"/>
    </row>
    <row r="35" spans="23:63">
      <c r="W35" s="69"/>
      <c r="X35" s="894"/>
      <c r="Y35" s="716" t="s">
        <v>350</v>
      </c>
      <c r="Z35" s="240"/>
      <c r="AA35" s="235">
        <v>10517.030814656031</v>
      </c>
      <c r="AB35" s="235">
        <v>10416.391886246807</v>
      </c>
      <c r="AC35" s="235">
        <v>10265.707934285327</v>
      </c>
      <c r="AD35" s="235">
        <v>10285.951179710844</v>
      </c>
      <c r="AE35" s="235">
        <v>9745.7579022028076</v>
      </c>
      <c r="AF35" s="235">
        <v>10266.336709638465</v>
      </c>
      <c r="AG35" s="235">
        <v>10083.890000902127</v>
      </c>
      <c r="AH35" s="235">
        <v>9872.8810416015112</v>
      </c>
      <c r="AI35" s="235">
        <v>10123.570363074405</v>
      </c>
      <c r="AJ35" s="235">
        <v>10489.760583688394</v>
      </c>
      <c r="AK35" s="235">
        <v>10090.670147798664</v>
      </c>
      <c r="AL35" s="235">
        <v>10930.44819586807</v>
      </c>
      <c r="AM35" s="235">
        <v>11780.775928112485</v>
      </c>
      <c r="AN35" s="235">
        <v>11784.942174547403</v>
      </c>
      <c r="AO35" s="235">
        <v>12041.530480560623</v>
      </c>
      <c r="AP35" s="235">
        <v>12374.918451597638</v>
      </c>
      <c r="AQ35" s="235">
        <v>11203.323656877203</v>
      </c>
      <c r="AR35" s="235">
        <v>8381.5741712074123</v>
      </c>
      <c r="AS35" s="235">
        <v>8266.7354965495942</v>
      </c>
      <c r="AT35" s="235">
        <v>7975.8929494635368</v>
      </c>
      <c r="AU35" s="235">
        <v>7563.3828864946963</v>
      </c>
      <c r="AV35" s="235">
        <v>8096.393986303965</v>
      </c>
      <c r="AW35" s="235">
        <v>9021.4227199634133</v>
      </c>
      <c r="AX35" s="235">
        <v>8053.3916966080433</v>
      </c>
      <c r="AY35" s="235">
        <v>7195.0467406002181</v>
      </c>
      <c r="AZ35" s="40"/>
      <c r="BA35" s="40"/>
      <c r="BB35" s="40"/>
      <c r="BC35" s="40"/>
      <c r="BD35" s="40"/>
      <c r="BE35" s="40"/>
      <c r="BF35" s="50"/>
      <c r="BG35" s="51"/>
      <c r="BH35" s="192"/>
      <c r="BI35" s="192"/>
      <c r="BJ35" s="192"/>
      <c r="BK35" s="192"/>
    </row>
    <row r="36" spans="23:63">
      <c r="W36" s="69"/>
      <c r="X36" s="894"/>
      <c r="Y36" s="716" t="s">
        <v>351</v>
      </c>
      <c r="Z36" s="240"/>
      <c r="AA36" s="235">
        <v>471.77881071984064</v>
      </c>
      <c r="AB36" s="235">
        <v>487.73207647699479</v>
      </c>
      <c r="AC36" s="235">
        <v>492.94054721665219</v>
      </c>
      <c r="AD36" s="235">
        <v>508.38556129543718</v>
      </c>
      <c r="AE36" s="235">
        <v>502.20210580801864</v>
      </c>
      <c r="AF36" s="235">
        <v>538.12885214617506</v>
      </c>
      <c r="AG36" s="235">
        <v>530.75209275741292</v>
      </c>
      <c r="AH36" s="235">
        <v>523.86142551738624</v>
      </c>
      <c r="AI36" s="235">
        <v>536.37248260503748</v>
      </c>
      <c r="AJ36" s="235">
        <v>553.7177819201213</v>
      </c>
      <c r="AK36" s="235">
        <v>534.60470053059021</v>
      </c>
      <c r="AL36" s="235">
        <v>508.65125824279096</v>
      </c>
      <c r="AM36" s="235">
        <v>485.48935416004736</v>
      </c>
      <c r="AN36" s="235">
        <v>435.47567562795348</v>
      </c>
      <c r="AO36" s="235">
        <v>382.32142082475042</v>
      </c>
      <c r="AP36" s="235">
        <v>331.39324302231768</v>
      </c>
      <c r="AQ36" s="235">
        <v>697.0827449775021</v>
      </c>
      <c r="AR36" s="235">
        <v>592.27110599951402</v>
      </c>
      <c r="AS36" s="235">
        <v>520.36011748727799</v>
      </c>
      <c r="AT36" s="235">
        <v>377.57832245557017</v>
      </c>
      <c r="AU36" s="235">
        <v>327.6951658633148</v>
      </c>
      <c r="AV36" s="235">
        <v>536.63805250459836</v>
      </c>
      <c r="AW36" s="235">
        <v>293.87039101550221</v>
      </c>
      <c r="AX36" s="235">
        <v>317.03056290478469</v>
      </c>
      <c r="AY36" s="235">
        <v>269.300599171324</v>
      </c>
      <c r="AZ36" s="40"/>
      <c r="BA36" s="40"/>
      <c r="BB36" s="40"/>
      <c r="BC36" s="40"/>
      <c r="BD36" s="40"/>
      <c r="BE36" s="40"/>
      <c r="BF36" s="50"/>
      <c r="BG36" s="51"/>
      <c r="BH36" s="192"/>
      <c r="BI36" s="192"/>
      <c r="BJ36" s="192"/>
      <c r="BK36" s="192"/>
    </row>
    <row r="37" spans="23:63">
      <c r="W37" s="69"/>
      <c r="X37" s="894"/>
      <c r="Y37" s="716" t="s">
        <v>352</v>
      </c>
      <c r="Z37" s="240"/>
      <c r="AA37" s="235">
        <v>1218.3194079575387</v>
      </c>
      <c r="AB37" s="235">
        <v>1293.8845134399687</v>
      </c>
      <c r="AC37" s="235">
        <v>1353.1920107377366</v>
      </c>
      <c r="AD37" s="235">
        <v>1432.3816463260468</v>
      </c>
      <c r="AE37" s="235">
        <v>1472.3701846451283</v>
      </c>
      <c r="AF37" s="235">
        <v>1580.9743390254521</v>
      </c>
      <c r="AG37" s="235">
        <v>1613.9919875698786</v>
      </c>
      <c r="AH37" s="235">
        <v>1656.2673515936392</v>
      </c>
      <c r="AI37" s="235">
        <v>1738.8745135469071</v>
      </c>
      <c r="AJ37" s="235">
        <v>1822.274014782621</v>
      </c>
      <c r="AK37" s="235">
        <v>1837.7671955211299</v>
      </c>
      <c r="AL37" s="235">
        <v>1815.3898255739473</v>
      </c>
      <c r="AM37" s="235">
        <v>1806.1255875346712</v>
      </c>
      <c r="AN37" s="235">
        <v>1738.6051135447735</v>
      </c>
      <c r="AO37" s="235">
        <v>1690.0984845500407</v>
      </c>
      <c r="AP37" s="235">
        <v>1615.5548760021256</v>
      </c>
      <c r="AQ37" s="235">
        <v>2073.4707536286778</v>
      </c>
      <c r="AR37" s="235">
        <v>2239.6764600113665</v>
      </c>
      <c r="AS37" s="235">
        <v>2312.212585155502</v>
      </c>
      <c r="AT37" s="235">
        <v>2231.4001548655715</v>
      </c>
      <c r="AU37" s="235">
        <v>1742.7673754027062</v>
      </c>
      <c r="AV37" s="235">
        <v>1977.6824261690133</v>
      </c>
      <c r="AW37" s="235">
        <v>1340.321194085044</v>
      </c>
      <c r="AX37" s="235">
        <v>2511.5626335673273</v>
      </c>
      <c r="AY37" s="235">
        <v>1825.8454252038932</v>
      </c>
      <c r="AZ37" s="40"/>
      <c r="BA37" s="40"/>
      <c r="BB37" s="40"/>
      <c r="BC37" s="40"/>
      <c r="BD37" s="40"/>
      <c r="BE37" s="40"/>
      <c r="BF37" s="50"/>
      <c r="BG37" s="51"/>
      <c r="BH37" s="192"/>
      <c r="BI37" s="192"/>
      <c r="BJ37" s="192"/>
      <c r="BK37" s="192"/>
    </row>
    <row r="38" spans="23:63">
      <c r="W38" s="69"/>
      <c r="X38" s="894"/>
      <c r="Y38" s="716" t="s">
        <v>353</v>
      </c>
      <c r="Z38" s="240"/>
      <c r="AA38" s="235">
        <v>1149.8302416348806</v>
      </c>
      <c r="AB38" s="235">
        <v>1258.3137755021771</v>
      </c>
      <c r="AC38" s="235">
        <v>1338.4956407362326</v>
      </c>
      <c r="AD38" s="235">
        <v>1438.4579459414356</v>
      </c>
      <c r="AE38" s="235">
        <v>1491.9573243544753</v>
      </c>
      <c r="AF38" s="235">
        <v>1651.3954095172492</v>
      </c>
      <c r="AG38" s="235">
        <v>1778.9292185447459</v>
      </c>
      <c r="AH38" s="235">
        <v>1903.8012686802103</v>
      </c>
      <c r="AI38" s="235">
        <v>2107.9418784947866</v>
      </c>
      <c r="AJ38" s="235">
        <v>2321.2796412141674</v>
      </c>
      <c r="AK38" s="235">
        <v>2417.2326676182774</v>
      </c>
      <c r="AL38" s="235">
        <v>2489.0157946647309</v>
      </c>
      <c r="AM38" s="235">
        <v>2586.8144538251472</v>
      </c>
      <c r="AN38" s="235">
        <v>2578.445528847285</v>
      </c>
      <c r="AO38" s="235">
        <v>2603.4829697687187</v>
      </c>
      <c r="AP38" s="235">
        <v>2575.6574334597481</v>
      </c>
      <c r="AQ38" s="235">
        <v>2475.7440461860069</v>
      </c>
      <c r="AR38" s="235">
        <v>2007.5392888443139</v>
      </c>
      <c r="AS38" s="235">
        <v>2181.1051713331981</v>
      </c>
      <c r="AT38" s="235">
        <v>2305.7813580820803</v>
      </c>
      <c r="AU38" s="235">
        <v>1507.4383557191991</v>
      </c>
      <c r="AV38" s="235">
        <v>1290.1582239806553</v>
      </c>
      <c r="AW38" s="235">
        <v>1221.0101157604745</v>
      </c>
      <c r="AX38" s="235">
        <v>1420.4909035520054</v>
      </c>
      <c r="AY38" s="235">
        <v>1040.1925145540799</v>
      </c>
      <c r="AZ38" s="40"/>
      <c r="BA38" s="40"/>
      <c r="BB38" s="40"/>
      <c r="BC38" s="40"/>
      <c r="BD38" s="40"/>
      <c r="BE38" s="40"/>
      <c r="BF38" s="50"/>
      <c r="BG38" s="51"/>
      <c r="BH38" s="192"/>
      <c r="BI38" s="192"/>
      <c r="BJ38" s="192"/>
      <c r="BK38" s="192"/>
    </row>
    <row r="39" spans="23:63">
      <c r="W39" s="69"/>
      <c r="X39" s="894"/>
      <c r="Y39" s="716" t="s">
        <v>354</v>
      </c>
      <c r="Z39" s="240"/>
      <c r="AA39" s="235">
        <v>11975.722781128912</v>
      </c>
      <c r="AB39" s="235">
        <v>12022.458733373991</v>
      </c>
      <c r="AC39" s="235">
        <v>13347.056386680921</v>
      </c>
      <c r="AD39" s="235">
        <v>14629.053837571715</v>
      </c>
      <c r="AE39" s="235">
        <v>13729.527076517876</v>
      </c>
      <c r="AF39" s="235">
        <v>15778.339349279471</v>
      </c>
      <c r="AG39" s="235">
        <v>15313.71371683186</v>
      </c>
      <c r="AH39" s="235">
        <v>15468.541331039813</v>
      </c>
      <c r="AI39" s="235">
        <v>16232.790507126429</v>
      </c>
      <c r="AJ39" s="235">
        <v>16727.749194945369</v>
      </c>
      <c r="AK39" s="235">
        <v>15768.016692247078</v>
      </c>
      <c r="AL39" s="235">
        <v>16522.800689036383</v>
      </c>
      <c r="AM39" s="235">
        <v>16909.802633059473</v>
      </c>
      <c r="AN39" s="235">
        <v>14926.193114877136</v>
      </c>
      <c r="AO39" s="235">
        <v>14834.613003721042</v>
      </c>
      <c r="AP39" s="235">
        <v>14771.871407665481</v>
      </c>
      <c r="AQ39" s="235">
        <v>13520.102906242197</v>
      </c>
      <c r="AR39" s="235">
        <v>11432.335586131101</v>
      </c>
      <c r="AS39" s="235">
        <v>13179.859563164116</v>
      </c>
      <c r="AT39" s="235">
        <v>13362.956024454928</v>
      </c>
      <c r="AU39" s="235">
        <v>10485.190025727754</v>
      </c>
      <c r="AV39" s="235">
        <v>12594.402883266672</v>
      </c>
      <c r="AW39" s="235">
        <v>11964.470372793727</v>
      </c>
      <c r="AX39" s="235">
        <v>15870.47270465538</v>
      </c>
      <c r="AY39" s="235">
        <v>14746.294076997145</v>
      </c>
      <c r="AZ39" s="40"/>
      <c r="BA39" s="40"/>
      <c r="BB39" s="40"/>
      <c r="BC39" s="40"/>
      <c r="BD39" s="40"/>
      <c r="BE39" s="40"/>
      <c r="BF39" s="50"/>
      <c r="BG39" s="51"/>
      <c r="BH39" s="192"/>
      <c r="BI39" s="192"/>
      <c r="BJ39" s="192"/>
      <c r="BK39" s="192"/>
    </row>
    <row r="40" spans="23:63">
      <c r="W40" s="69"/>
      <c r="X40" s="894"/>
      <c r="Y40" s="716" t="s">
        <v>355</v>
      </c>
      <c r="Z40" s="240"/>
      <c r="AA40" s="235">
        <v>8144.9306523968626</v>
      </c>
      <c r="AB40" s="235">
        <v>8533.7738765375616</v>
      </c>
      <c r="AC40" s="235">
        <v>8885.5485328580289</v>
      </c>
      <c r="AD40" s="235">
        <v>9280.4413552597834</v>
      </c>
      <c r="AE40" s="235">
        <v>9319.2923912471251</v>
      </c>
      <c r="AF40" s="235">
        <v>10057.938127335337</v>
      </c>
      <c r="AG40" s="235">
        <v>10226.120601380548</v>
      </c>
      <c r="AH40" s="235">
        <v>10503.870812049898</v>
      </c>
      <c r="AI40" s="235">
        <v>11317.595811058498</v>
      </c>
      <c r="AJ40" s="235">
        <v>12067.063892691678</v>
      </c>
      <c r="AK40" s="235">
        <v>12218.123308778062</v>
      </c>
      <c r="AL40" s="235">
        <v>12756.634862199749</v>
      </c>
      <c r="AM40" s="235">
        <v>13340.282934538462</v>
      </c>
      <c r="AN40" s="235">
        <v>13187.979384791135</v>
      </c>
      <c r="AO40" s="235">
        <v>13427.822407605006</v>
      </c>
      <c r="AP40" s="235">
        <v>13370.59936787068</v>
      </c>
      <c r="AQ40" s="235">
        <v>11283.794256398794</v>
      </c>
      <c r="AR40" s="235">
        <v>10143.586734635079</v>
      </c>
      <c r="AS40" s="235">
        <v>7969.5649544255284</v>
      </c>
      <c r="AT40" s="235">
        <v>7433.1167500267966</v>
      </c>
      <c r="AU40" s="235">
        <v>9971.1512676806124</v>
      </c>
      <c r="AV40" s="235">
        <v>11140.91773566801</v>
      </c>
      <c r="AW40" s="235">
        <v>9729.5444290730265</v>
      </c>
      <c r="AX40" s="235">
        <v>11920.377463246423</v>
      </c>
      <c r="AY40" s="235">
        <v>12135.476698623163</v>
      </c>
      <c r="AZ40" s="40"/>
      <c r="BA40" s="40"/>
      <c r="BB40" s="40"/>
      <c r="BC40" s="40"/>
      <c r="BD40" s="40"/>
      <c r="BE40" s="40"/>
      <c r="BF40" s="50"/>
      <c r="BG40" s="51"/>
      <c r="BH40" s="192"/>
      <c r="BI40" s="192"/>
      <c r="BJ40" s="192"/>
      <c r="BK40" s="192"/>
    </row>
    <row r="41" spans="23:63">
      <c r="W41" s="69"/>
      <c r="X41" s="894"/>
      <c r="Y41" s="716" t="s">
        <v>356</v>
      </c>
      <c r="Z41" s="240"/>
      <c r="AA41" s="235">
        <v>4854.7379475481248</v>
      </c>
      <c r="AB41" s="235">
        <v>4988.6621505547973</v>
      </c>
      <c r="AC41" s="235">
        <v>5071.1453566893724</v>
      </c>
      <c r="AD41" s="235">
        <v>5230.9763569894412</v>
      </c>
      <c r="AE41" s="235">
        <v>5166.0407004229392</v>
      </c>
      <c r="AF41" s="235">
        <v>5497.217121038143</v>
      </c>
      <c r="AG41" s="235">
        <v>5583.6026277710707</v>
      </c>
      <c r="AH41" s="235">
        <v>5720.9161377077426</v>
      </c>
      <c r="AI41" s="235">
        <v>6072.8901198588264</v>
      </c>
      <c r="AJ41" s="235">
        <v>6420.7482805904865</v>
      </c>
      <c r="AK41" s="235">
        <v>6425.7846620663877</v>
      </c>
      <c r="AL41" s="235">
        <v>6716.0662897960092</v>
      </c>
      <c r="AM41" s="235">
        <v>7078.529594853866</v>
      </c>
      <c r="AN41" s="235">
        <v>7077.322819938915</v>
      </c>
      <c r="AO41" s="235">
        <v>7197.4081525016481</v>
      </c>
      <c r="AP41" s="235">
        <v>7225.9811205948927</v>
      </c>
      <c r="AQ41" s="235">
        <v>6214.6345295491128</v>
      </c>
      <c r="AR41" s="235">
        <v>6224.0560572178265</v>
      </c>
      <c r="AS41" s="235">
        <v>5469.0709836320711</v>
      </c>
      <c r="AT41" s="235">
        <v>4830.6282248093639</v>
      </c>
      <c r="AU41" s="235">
        <v>4680.4626316896783</v>
      </c>
      <c r="AV41" s="235">
        <v>3989.1896348748724</v>
      </c>
      <c r="AW41" s="235">
        <v>4077.9948942918581</v>
      </c>
      <c r="AX41" s="235">
        <v>4802.7966010236696</v>
      </c>
      <c r="AY41" s="235">
        <v>3790.5678101016074</v>
      </c>
      <c r="AZ41" s="40"/>
      <c r="BA41" s="40"/>
      <c r="BB41" s="40"/>
      <c r="BC41" s="40"/>
      <c r="BD41" s="40"/>
      <c r="BE41" s="40"/>
      <c r="BF41" s="50"/>
      <c r="BG41" s="51"/>
      <c r="BH41" s="192"/>
      <c r="BI41" s="192"/>
      <c r="BJ41" s="192"/>
      <c r="BK41" s="192"/>
    </row>
    <row r="42" spans="23:63">
      <c r="W42" s="69"/>
      <c r="X42" s="894"/>
      <c r="Y42" s="716" t="s">
        <v>357</v>
      </c>
      <c r="Z42" s="240"/>
      <c r="AA42" s="235">
        <v>8481.4496551972152</v>
      </c>
      <c r="AB42" s="235">
        <v>9379.6875937118184</v>
      </c>
      <c r="AC42" s="235">
        <v>10278.670911965493</v>
      </c>
      <c r="AD42" s="235">
        <v>11264.154988738243</v>
      </c>
      <c r="AE42" s="235">
        <v>11707.165447951165</v>
      </c>
      <c r="AF42" s="235">
        <v>13061.88869048277</v>
      </c>
      <c r="AG42" s="235">
        <v>13919.152025171716</v>
      </c>
      <c r="AH42" s="235">
        <v>15012.817384104314</v>
      </c>
      <c r="AI42" s="235">
        <v>16724.238343591795</v>
      </c>
      <c r="AJ42" s="235">
        <v>18297.203176627958</v>
      </c>
      <c r="AK42" s="235">
        <v>18970.99145153975</v>
      </c>
      <c r="AL42" s="235">
        <v>19263.917189208689</v>
      </c>
      <c r="AM42" s="235">
        <v>19672.695294740955</v>
      </c>
      <c r="AN42" s="235">
        <v>18904.356143828911</v>
      </c>
      <c r="AO42" s="235">
        <v>18879.473729081721</v>
      </c>
      <c r="AP42" s="235">
        <v>18437.078804671695</v>
      </c>
      <c r="AQ42" s="235">
        <v>19693.459285567944</v>
      </c>
      <c r="AR42" s="235">
        <v>18819.556214596258</v>
      </c>
      <c r="AS42" s="235">
        <v>14109.194818667462</v>
      </c>
      <c r="AT42" s="235">
        <v>13907.705713119833</v>
      </c>
      <c r="AU42" s="235">
        <v>12419.118522096136</v>
      </c>
      <c r="AV42" s="235">
        <v>11854.558276228079</v>
      </c>
      <c r="AW42" s="235">
        <v>12564.604013112903</v>
      </c>
      <c r="AX42" s="235">
        <v>11954.074547409671</v>
      </c>
      <c r="AY42" s="235">
        <v>11330.208218287089</v>
      </c>
      <c r="AZ42" s="40"/>
      <c r="BA42" s="40"/>
      <c r="BB42" s="40"/>
      <c r="BC42" s="40"/>
      <c r="BD42" s="40"/>
      <c r="BE42" s="40"/>
      <c r="BF42" s="50"/>
      <c r="BG42" s="51"/>
      <c r="BH42" s="192"/>
      <c r="BI42" s="192"/>
      <c r="BJ42" s="192"/>
      <c r="BK42" s="192"/>
    </row>
    <row r="43" spans="23:63">
      <c r="W43" s="69"/>
      <c r="X43" s="894"/>
      <c r="Y43" s="716" t="s">
        <v>358</v>
      </c>
      <c r="Z43" s="240"/>
      <c r="AA43" s="235">
        <v>838.97630523021564</v>
      </c>
      <c r="AB43" s="235">
        <v>865.96147535155956</v>
      </c>
      <c r="AC43" s="235">
        <v>880.82649233796087</v>
      </c>
      <c r="AD43" s="235">
        <v>906.33101419941363</v>
      </c>
      <c r="AE43" s="235">
        <v>900.37558970072382</v>
      </c>
      <c r="AF43" s="235">
        <v>966.0131365444928</v>
      </c>
      <c r="AG43" s="235">
        <v>956.41804797604516</v>
      </c>
      <c r="AH43" s="235">
        <v>940.76092450537976</v>
      </c>
      <c r="AI43" s="235">
        <v>968.69218535688367</v>
      </c>
      <c r="AJ43" s="235">
        <v>1008.1977910768484</v>
      </c>
      <c r="AK43" s="235">
        <v>987.26499246733192</v>
      </c>
      <c r="AL43" s="235">
        <v>954.65194630255417</v>
      </c>
      <c r="AM43" s="235">
        <v>918.83557924785737</v>
      </c>
      <c r="AN43" s="235">
        <v>839.98598294981116</v>
      </c>
      <c r="AO43" s="235">
        <v>755.41268755022634</v>
      </c>
      <c r="AP43" s="235">
        <v>673.04531041957807</v>
      </c>
      <c r="AQ43" s="235">
        <v>769.19395052446623</v>
      </c>
      <c r="AR43" s="235">
        <v>365.30900840183392</v>
      </c>
      <c r="AS43" s="235">
        <v>357.35525501848366</v>
      </c>
      <c r="AT43" s="235">
        <v>234.24426721989946</v>
      </c>
      <c r="AU43" s="235">
        <v>403.79540047985631</v>
      </c>
      <c r="AV43" s="235">
        <v>145.26391297927449</v>
      </c>
      <c r="AW43" s="235">
        <v>234.31154916405063</v>
      </c>
      <c r="AX43" s="235">
        <v>128.7696668519209</v>
      </c>
      <c r="AY43" s="235">
        <v>113.06531484939408</v>
      </c>
      <c r="AZ43" s="40"/>
      <c r="BA43" s="40"/>
      <c r="BB43" s="40"/>
      <c r="BC43" s="40"/>
      <c r="BD43" s="40"/>
      <c r="BE43" s="40"/>
      <c r="BF43" s="50"/>
      <c r="BG43" s="51"/>
      <c r="BH43" s="192"/>
      <c r="BI43" s="192"/>
      <c r="BJ43" s="192"/>
      <c r="BK43" s="192"/>
    </row>
    <row r="44" spans="23:63">
      <c r="W44" s="69"/>
      <c r="X44" s="894"/>
      <c r="Y44" s="716" t="s">
        <v>359</v>
      </c>
      <c r="Z44" s="240"/>
      <c r="AA44" s="235">
        <v>11876.057506767538</v>
      </c>
      <c r="AB44" s="235">
        <v>10804.368933615588</v>
      </c>
      <c r="AC44" s="235">
        <v>10687.345333799436</v>
      </c>
      <c r="AD44" s="235">
        <v>10703.368697054322</v>
      </c>
      <c r="AE44" s="235">
        <v>10009.072708592757</v>
      </c>
      <c r="AF44" s="235">
        <v>9868.6582949803887</v>
      </c>
      <c r="AG44" s="235">
        <v>10744.078666970267</v>
      </c>
      <c r="AH44" s="235">
        <v>10938.312340898185</v>
      </c>
      <c r="AI44" s="235">
        <v>11547.3443221416</v>
      </c>
      <c r="AJ44" s="235">
        <v>12246.735601919752</v>
      </c>
      <c r="AK44" s="235">
        <v>12654.683881649717</v>
      </c>
      <c r="AL44" s="235">
        <v>12310.095050210643</v>
      </c>
      <c r="AM44" s="235">
        <v>12683.476429683245</v>
      </c>
      <c r="AN44" s="235">
        <v>11914.047261303891</v>
      </c>
      <c r="AO44" s="235">
        <v>11364.695648436562</v>
      </c>
      <c r="AP44" s="235">
        <v>10701.323070572929</v>
      </c>
      <c r="AQ44" s="235">
        <v>11161.052884266233</v>
      </c>
      <c r="AR44" s="235">
        <v>9529.382361208809</v>
      </c>
      <c r="AS44" s="235">
        <v>9742.6902254209072</v>
      </c>
      <c r="AT44" s="235">
        <v>10436.665437342608</v>
      </c>
      <c r="AU44" s="235">
        <v>6640.5485713048729</v>
      </c>
      <c r="AV44" s="235">
        <v>7274.4759056567364</v>
      </c>
      <c r="AW44" s="235">
        <v>6049.5979264825928</v>
      </c>
      <c r="AX44" s="235">
        <v>8204.7911567700776</v>
      </c>
      <c r="AY44" s="235">
        <v>7008.2395794353279</v>
      </c>
      <c r="AZ44" s="40"/>
      <c r="BA44" s="40"/>
      <c r="BB44" s="40"/>
      <c r="BC44" s="40"/>
      <c r="BD44" s="40"/>
      <c r="BE44" s="40"/>
      <c r="BF44" s="50"/>
      <c r="BG44" s="51"/>
      <c r="BH44" s="192"/>
      <c r="BI44" s="192"/>
      <c r="BJ44" s="192"/>
      <c r="BK44" s="192"/>
    </row>
    <row r="45" spans="23:63">
      <c r="W45" s="69"/>
      <c r="X45" s="894"/>
      <c r="Y45" s="716" t="s">
        <v>360</v>
      </c>
      <c r="Z45" s="240"/>
      <c r="AA45" s="235">
        <v>735.06696819069987</v>
      </c>
      <c r="AB45" s="235">
        <v>802.98346807295036</v>
      </c>
      <c r="AC45" s="235">
        <v>866.09926601786958</v>
      </c>
      <c r="AD45" s="235">
        <v>936.97408478114471</v>
      </c>
      <c r="AE45" s="235">
        <v>974.68679560768032</v>
      </c>
      <c r="AF45" s="235">
        <v>1079.4732682122278</v>
      </c>
      <c r="AG45" s="235">
        <v>1163.6580284784081</v>
      </c>
      <c r="AH45" s="235">
        <v>1246.8242891525574</v>
      </c>
      <c r="AI45" s="235">
        <v>1386.0608928442227</v>
      </c>
      <c r="AJ45" s="235">
        <v>1532.1841203240358</v>
      </c>
      <c r="AK45" s="235">
        <v>1603.8202833937469</v>
      </c>
      <c r="AL45" s="235">
        <v>1760.973458435566</v>
      </c>
      <c r="AM45" s="235">
        <v>1932.4509827342786</v>
      </c>
      <c r="AN45" s="235">
        <v>2024.0182518848756</v>
      </c>
      <c r="AO45" s="235">
        <v>2118.2125471662803</v>
      </c>
      <c r="AP45" s="235">
        <v>2179.0389196689371</v>
      </c>
      <c r="AQ45" s="235">
        <v>2008.2093352613772</v>
      </c>
      <c r="AR45" s="235">
        <v>2063.6270700042969</v>
      </c>
      <c r="AS45" s="235">
        <v>2305.9448955214675</v>
      </c>
      <c r="AT45" s="235">
        <v>2421.6402919834873</v>
      </c>
      <c r="AU45" s="235">
        <v>2145.0138545244827</v>
      </c>
      <c r="AV45" s="235">
        <v>1560.1632336557586</v>
      </c>
      <c r="AW45" s="235">
        <v>1508.142790290156</v>
      </c>
      <c r="AX45" s="235">
        <v>1906.9576365595728</v>
      </c>
      <c r="AY45" s="235">
        <v>1931.503538788515</v>
      </c>
      <c r="AZ45" s="40"/>
      <c r="BA45" s="40"/>
      <c r="BB45" s="40"/>
      <c r="BC45" s="40"/>
      <c r="BD45" s="40"/>
      <c r="BE45" s="40"/>
      <c r="BF45" s="50"/>
      <c r="BG45" s="51"/>
      <c r="BH45" s="192"/>
      <c r="BI45" s="192"/>
      <c r="BJ45" s="192"/>
      <c r="BK45" s="192"/>
    </row>
    <row r="46" spans="23:63">
      <c r="W46" s="69"/>
      <c r="X46" s="895"/>
      <c r="Y46" s="716" t="s">
        <v>361</v>
      </c>
      <c r="Z46" s="237"/>
      <c r="AA46" s="235">
        <v>10877.797247533759</v>
      </c>
      <c r="AB46" s="235">
        <v>7200.9724189166454</v>
      </c>
      <c r="AC46" s="235">
        <v>4270.1636306641758</v>
      </c>
      <c r="AD46" s="235">
        <v>5772.314423653138</v>
      </c>
      <c r="AE46" s="235">
        <v>8880.2977860905976</v>
      </c>
      <c r="AF46" s="235">
        <v>7326.7263697836361</v>
      </c>
      <c r="AG46" s="235">
        <v>5588.8365246238718</v>
      </c>
      <c r="AH46" s="235">
        <v>5694.2035135149781</v>
      </c>
      <c r="AI46" s="235">
        <v>9712.3047779512835</v>
      </c>
      <c r="AJ46" s="235">
        <v>8565.5212879390583</v>
      </c>
      <c r="AK46" s="235">
        <v>10090.678361739794</v>
      </c>
      <c r="AL46" s="235">
        <v>8416.0460220076639</v>
      </c>
      <c r="AM46" s="235">
        <v>5027.0757530406199</v>
      </c>
      <c r="AN46" s="235">
        <v>6333.8892471543159</v>
      </c>
      <c r="AO46" s="235">
        <v>13844.350005438715</v>
      </c>
      <c r="AP46" s="235">
        <v>16268.287232770534</v>
      </c>
      <c r="AQ46" s="235">
        <v>14023.367584130694</v>
      </c>
      <c r="AR46" s="235">
        <v>14333.808559876392</v>
      </c>
      <c r="AS46" s="235">
        <v>9891.0195844788486</v>
      </c>
      <c r="AT46" s="235">
        <v>13602.062592213662</v>
      </c>
      <c r="AU46" s="235">
        <v>9156.6481465940888</v>
      </c>
      <c r="AV46" s="235">
        <v>6467.6037863907532</v>
      </c>
      <c r="AW46" s="235">
        <v>-450.27013398630424</v>
      </c>
      <c r="AX46" s="235">
        <v>-3376.811255626365</v>
      </c>
      <c r="AY46" s="235">
        <v>1275.2399855761075</v>
      </c>
      <c r="AZ46" s="47"/>
      <c r="BA46" s="47"/>
      <c r="BB46" s="47"/>
      <c r="BC46" s="47"/>
      <c r="BD46" s="47"/>
      <c r="BE46" s="47"/>
      <c r="BF46" s="48"/>
      <c r="BG46" s="49"/>
      <c r="BH46" s="192"/>
      <c r="BI46" s="192"/>
      <c r="BJ46" s="192"/>
      <c r="BK46" s="192"/>
    </row>
    <row r="47" spans="23:63">
      <c r="W47" s="69"/>
      <c r="X47" s="724" t="s">
        <v>363</v>
      </c>
      <c r="Y47" s="721"/>
      <c r="Z47" s="722"/>
      <c r="AA47" s="723">
        <f>SUM(AA48:AA51)</f>
        <v>199825.62056360435</v>
      </c>
      <c r="AB47" s="723">
        <f t="shared" ref="AB47:AW47" si="7">SUM(AB48:AB51)</f>
        <v>212256.19927115683</v>
      </c>
      <c r="AC47" s="723">
        <f t="shared" si="7"/>
        <v>218475.12248453635</v>
      </c>
      <c r="AD47" s="723">
        <f t="shared" si="7"/>
        <v>222129.38971128152</v>
      </c>
      <c r="AE47" s="723">
        <f t="shared" si="7"/>
        <v>231195.47440331097</v>
      </c>
      <c r="AF47" s="723">
        <f t="shared" si="7"/>
        <v>240050.11651154968</v>
      </c>
      <c r="AG47" s="723">
        <f t="shared" si="7"/>
        <v>246467.58176391679</v>
      </c>
      <c r="AH47" s="723">
        <f t="shared" si="7"/>
        <v>247754.93493176569</v>
      </c>
      <c r="AI47" s="723">
        <f t="shared" si="7"/>
        <v>245862.01840931523</v>
      </c>
      <c r="AJ47" s="723">
        <f t="shared" si="7"/>
        <v>249689.59573795763</v>
      </c>
      <c r="AK47" s="723">
        <f t="shared" si="7"/>
        <v>248495.46759535489</v>
      </c>
      <c r="AL47" s="723">
        <f t="shared" si="7"/>
        <v>252510.3908068327</v>
      </c>
      <c r="AM47" s="723">
        <f t="shared" si="7"/>
        <v>248200.04544518617</v>
      </c>
      <c r="AN47" s="723">
        <f t="shared" si="7"/>
        <v>243979.07356876897</v>
      </c>
      <c r="AO47" s="723">
        <f t="shared" si="7"/>
        <v>238140.9348243337</v>
      </c>
      <c r="AP47" s="723">
        <f t="shared" si="7"/>
        <v>232272.79150001751</v>
      </c>
      <c r="AQ47" s="723">
        <f t="shared" si="7"/>
        <v>229226.06497146463</v>
      </c>
      <c r="AR47" s="723">
        <f t="shared" si="7"/>
        <v>226304.626230408</v>
      </c>
      <c r="AS47" s="723">
        <f t="shared" si="7"/>
        <v>217810.67734320732</v>
      </c>
      <c r="AT47" s="723">
        <f t="shared" si="7"/>
        <v>214400.64705736062</v>
      </c>
      <c r="AU47" s="723">
        <f t="shared" si="7"/>
        <v>215128.45042851151</v>
      </c>
      <c r="AV47" s="723">
        <f t="shared" si="7"/>
        <v>212356.16837402681</v>
      </c>
      <c r="AW47" s="723">
        <f t="shared" si="7"/>
        <v>217169.01653483644</v>
      </c>
      <c r="AX47" s="723">
        <f>SUM(AX48:AX51)</f>
        <v>215536.59734613009</v>
      </c>
      <c r="AY47" s="723">
        <f>SUM(AY48:AY51)</f>
        <v>208034.1689764472</v>
      </c>
      <c r="AZ47" s="65"/>
      <c r="BA47" s="65"/>
      <c r="BB47" s="65"/>
      <c r="BC47" s="65"/>
      <c r="BD47" s="65"/>
      <c r="BE47" s="65"/>
      <c r="BF47" s="65"/>
      <c r="BG47" s="66"/>
      <c r="BH47" s="192"/>
      <c r="BI47" s="484"/>
      <c r="BJ47" s="192"/>
      <c r="BK47" s="192"/>
    </row>
    <row r="48" spans="23:63">
      <c r="W48" s="69"/>
      <c r="X48" s="836"/>
      <c r="Y48" s="92" t="s">
        <v>83</v>
      </c>
      <c r="Z48" s="240"/>
      <c r="AA48" s="235">
        <v>178427.71781758376</v>
      </c>
      <c r="AB48" s="235">
        <v>189684.26500279171</v>
      </c>
      <c r="AC48" s="235">
        <v>195643.73396030784</v>
      </c>
      <c r="AD48" s="235">
        <v>199090.1685505702</v>
      </c>
      <c r="AE48" s="235">
        <v>207403.72151639164</v>
      </c>
      <c r="AF48" s="235">
        <v>214668.45379943415</v>
      </c>
      <c r="AG48" s="235">
        <v>220442.82286924106</v>
      </c>
      <c r="AH48" s="235">
        <v>220092.29754499014</v>
      </c>
      <c r="AI48" s="235">
        <v>220043.60408117514</v>
      </c>
      <c r="AJ48" s="235">
        <v>224169.93426502633</v>
      </c>
      <c r="AK48" s="235">
        <v>222598.56119731246</v>
      </c>
      <c r="AL48" s="235">
        <v>227051.60641125712</v>
      </c>
      <c r="AM48" s="235">
        <v>222391.35645935853</v>
      </c>
      <c r="AN48" s="235">
        <v>218497.08887178285</v>
      </c>
      <c r="AO48" s="235">
        <v>214239.37992983704</v>
      </c>
      <c r="AP48" s="235">
        <v>208253.23978492583</v>
      </c>
      <c r="AQ48" s="235">
        <v>205109.52436853625</v>
      </c>
      <c r="AR48" s="235">
        <v>203047.75328853715</v>
      </c>
      <c r="AS48" s="235">
        <v>195989.65608543216</v>
      </c>
      <c r="AT48" s="235">
        <v>193918.27675987926</v>
      </c>
      <c r="AU48" s="235">
        <v>194943.10575705243</v>
      </c>
      <c r="AV48" s="235">
        <v>192649.16785414569</v>
      </c>
      <c r="AW48" s="235">
        <v>196754.40219245176</v>
      </c>
      <c r="AX48" s="235">
        <v>194160.74103370047</v>
      </c>
      <c r="AY48" s="235">
        <v>186570.27382021109</v>
      </c>
      <c r="AZ48" s="40"/>
      <c r="BA48" s="40"/>
      <c r="BB48" s="40"/>
      <c r="BC48" s="40"/>
      <c r="BD48" s="40"/>
      <c r="BE48" s="40"/>
      <c r="BF48" s="50"/>
      <c r="BG48" s="51"/>
      <c r="BH48" s="192"/>
      <c r="BI48" s="192"/>
      <c r="BJ48" s="192"/>
      <c r="BK48" s="192"/>
    </row>
    <row r="49" spans="23:63">
      <c r="W49" s="69"/>
      <c r="X49" s="64"/>
      <c r="Y49" s="92" t="s">
        <v>84</v>
      </c>
      <c r="Z49" s="240"/>
      <c r="AA49" s="235">
        <v>935.4023703910384</v>
      </c>
      <c r="AB49" s="235">
        <v>924.73711416675837</v>
      </c>
      <c r="AC49" s="235">
        <v>900.22486958611023</v>
      </c>
      <c r="AD49" s="235">
        <v>851.02964741526978</v>
      </c>
      <c r="AE49" s="235">
        <v>843.00028797963614</v>
      </c>
      <c r="AF49" s="235">
        <v>822.17533400256741</v>
      </c>
      <c r="AG49" s="235">
        <v>810.87375714092957</v>
      </c>
      <c r="AH49" s="235">
        <v>782.43829381819467</v>
      </c>
      <c r="AI49" s="235">
        <v>776.13000214239332</v>
      </c>
      <c r="AJ49" s="235">
        <v>731.20540326174444</v>
      </c>
      <c r="AK49" s="235">
        <v>711.403495518819</v>
      </c>
      <c r="AL49" s="235">
        <v>681.64268984165449</v>
      </c>
      <c r="AM49" s="235">
        <v>670.21021158376595</v>
      </c>
      <c r="AN49" s="235">
        <v>632.22569392365551</v>
      </c>
      <c r="AO49" s="235">
        <v>651.56287742535312</v>
      </c>
      <c r="AP49" s="235">
        <v>647.0677978049041</v>
      </c>
      <c r="AQ49" s="235">
        <v>622.9775993004331</v>
      </c>
      <c r="AR49" s="235">
        <v>593.79356983129765</v>
      </c>
      <c r="AS49" s="235">
        <v>603.76643883754218</v>
      </c>
      <c r="AT49" s="235">
        <v>589.82758839129565</v>
      </c>
      <c r="AU49" s="235">
        <v>573.68233166952132</v>
      </c>
      <c r="AV49" s="235">
        <v>554.60658513734813</v>
      </c>
      <c r="AW49" s="235">
        <v>553.82689679177793</v>
      </c>
      <c r="AX49" s="235">
        <v>539.62612479244433</v>
      </c>
      <c r="AY49" s="235">
        <v>539.62612479244433</v>
      </c>
      <c r="AZ49" s="40"/>
      <c r="BA49" s="40"/>
      <c r="BB49" s="40"/>
      <c r="BC49" s="40"/>
      <c r="BD49" s="40"/>
      <c r="BE49" s="40"/>
      <c r="BF49" s="50"/>
      <c r="BG49" s="51"/>
      <c r="BH49" s="192"/>
      <c r="BI49" s="192"/>
      <c r="BJ49" s="192"/>
      <c r="BK49" s="192"/>
    </row>
    <row r="50" spans="23:63">
      <c r="W50" s="69"/>
      <c r="X50" s="64"/>
      <c r="Y50" s="92" t="s">
        <v>85</v>
      </c>
      <c r="Z50" s="236"/>
      <c r="AA50" s="235">
        <v>13300.086640956584</v>
      </c>
      <c r="AB50" s="235">
        <v>13884.236672781492</v>
      </c>
      <c r="AC50" s="235">
        <v>13639.691627021042</v>
      </c>
      <c r="AD50" s="235">
        <v>13499.427191564126</v>
      </c>
      <c r="AE50" s="235">
        <v>13795.590827934178</v>
      </c>
      <c r="AF50" s="235">
        <v>14281.196798467845</v>
      </c>
      <c r="AG50" s="235">
        <v>15127.812440663054</v>
      </c>
      <c r="AH50" s="235">
        <v>16136.009645848877</v>
      </c>
      <c r="AI50" s="235">
        <v>14332.810036572573</v>
      </c>
      <c r="AJ50" s="235">
        <v>14256.938559467755</v>
      </c>
      <c r="AK50" s="235">
        <v>14508.371917846438</v>
      </c>
      <c r="AL50" s="235">
        <v>14052.94309366963</v>
      </c>
      <c r="AM50" s="235">
        <v>14204.64141136378</v>
      </c>
      <c r="AN50" s="235">
        <v>13786.581835339459</v>
      </c>
      <c r="AO50" s="235">
        <v>12586.597119387574</v>
      </c>
      <c r="AP50" s="235">
        <v>12573.665761286848</v>
      </c>
      <c r="AQ50" s="235">
        <v>12315.332283994203</v>
      </c>
      <c r="AR50" s="235">
        <v>11787.307367509879</v>
      </c>
      <c r="AS50" s="235">
        <v>10940.116655426918</v>
      </c>
      <c r="AT50" s="235">
        <v>10111.22403899355</v>
      </c>
      <c r="AU50" s="235">
        <v>10418.660168236258</v>
      </c>
      <c r="AV50" s="235">
        <v>10151.170588899609</v>
      </c>
      <c r="AW50" s="235">
        <v>10337.216374101072</v>
      </c>
      <c r="AX50" s="235">
        <v>10687.14094461439</v>
      </c>
      <c r="AY50" s="235">
        <v>10752.219890692313</v>
      </c>
      <c r="AZ50" s="40"/>
      <c r="BA50" s="40"/>
      <c r="BB50" s="40"/>
      <c r="BC50" s="40"/>
      <c r="BD50" s="40"/>
      <c r="BE50" s="40"/>
      <c r="BF50" s="50"/>
      <c r="BG50" s="51"/>
      <c r="BH50" s="192"/>
      <c r="BI50" s="192"/>
      <c r="BJ50" s="192"/>
      <c r="BK50" s="192"/>
    </row>
    <row r="51" spans="23:63">
      <c r="W51" s="69"/>
      <c r="X51" s="64"/>
      <c r="Y51" s="870" t="s">
        <v>422</v>
      </c>
      <c r="Z51" s="240"/>
      <c r="AA51" s="235">
        <v>7162.4137346729703</v>
      </c>
      <c r="AB51" s="235">
        <v>7762.9604814168806</v>
      </c>
      <c r="AC51" s="235">
        <v>8291.4720276213466</v>
      </c>
      <c r="AD51" s="235">
        <v>8688.7643217319237</v>
      </c>
      <c r="AE51" s="235">
        <v>9153.1617710055089</v>
      </c>
      <c r="AF51" s="235">
        <v>10278.290579645152</v>
      </c>
      <c r="AG51" s="235">
        <v>10086.072696871746</v>
      </c>
      <c r="AH51" s="235">
        <v>10744.189447108489</v>
      </c>
      <c r="AI51" s="235">
        <v>10709.474289425118</v>
      </c>
      <c r="AJ51" s="235">
        <v>10531.51751020182</v>
      </c>
      <c r="AK51" s="235">
        <v>10677.130984677187</v>
      </c>
      <c r="AL51" s="235">
        <v>10724.198612064283</v>
      </c>
      <c r="AM51" s="235">
        <v>10933.837362880102</v>
      </c>
      <c r="AN51" s="235">
        <v>11063.17716772301</v>
      </c>
      <c r="AO51" s="235">
        <v>10663.394897683744</v>
      </c>
      <c r="AP51" s="235">
        <v>10798.818155999939</v>
      </c>
      <c r="AQ51" s="235">
        <v>11178.230719633706</v>
      </c>
      <c r="AR51" s="235">
        <v>10875.772004529685</v>
      </c>
      <c r="AS51" s="235">
        <v>10277.138163510699</v>
      </c>
      <c r="AT51" s="235">
        <v>9781.3186700965198</v>
      </c>
      <c r="AU51" s="235">
        <v>9193.0021715533057</v>
      </c>
      <c r="AV51" s="235">
        <v>9001.2233458441679</v>
      </c>
      <c r="AW51" s="235">
        <v>9523.5710714918278</v>
      </c>
      <c r="AX51" s="235">
        <v>10149.089243022792</v>
      </c>
      <c r="AY51" s="235">
        <v>10172.049140751375</v>
      </c>
      <c r="AZ51" s="40"/>
      <c r="BA51" s="40"/>
      <c r="BB51" s="40"/>
      <c r="BC51" s="40"/>
      <c r="BD51" s="40"/>
      <c r="BE51" s="40"/>
      <c r="BF51" s="50"/>
      <c r="BG51" s="51"/>
      <c r="BH51" s="192"/>
      <c r="BI51" s="192"/>
      <c r="BJ51" s="192"/>
      <c r="BK51" s="192"/>
    </row>
    <row r="52" spans="23:63" ht="15" thickBot="1">
      <c r="W52" s="69"/>
      <c r="X52" s="727" t="s">
        <v>362</v>
      </c>
      <c r="Y52" s="61"/>
      <c r="Z52" s="242"/>
      <c r="AA52" s="726">
        <v>58366.144410396344</v>
      </c>
      <c r="AB52" s="726">
        <v>58963.626419680353</v>
      </c>
      <c r="AC52" s="726">
        <v>62397.88816644434</v>
      </c>
      <c r="AD52" s="726">
        <v>66872.807563926894</v>
      </c>
      <c r="AE52" s="726">
        <v>63592.652484047772</v>
      </c>
      <c r="AF52" s="726">
        <v>68309.933195733014</v>
      </c>
      <c r="AG52" s="726">
        <v>68144.955561803843</v>
      </c>
      <c r="AH52" s="726">
        <v>67010.560432702303</v>
      </c>
      <c r="AI52" s="726">
        <v>66608.288275874074</v>
      </c>
      <c r="AJ52" s="726">
        <v>68575.98281122568</v>
      </c>
      <c r="AK52" s="726">
        <v>71037.318255307982</v>
      </c>
      <c r="AL52" s="726">
        <v>67613.929415835708</v>
      </c>
      <c r="AM52" s="726">
        <v>70171.665609411182</v>
      </c>
      <c r="AN52" s="726">
        <v>67215.175898173344</v>
      </c>
      <c r="AO52" s="726">
        <v>66341.161343336251</v>
      </c>
      <c r="AP52" s="726">
        <v>69613.779997560297</v>
      </c>
      <c r="AQ52" s="726">
        <v>65479.128850667374</v>
      </c>
      <c r="AR52" s="726">
        <v>64553.367115117398</v>
      </c>
      <c r="AS52" s="726">
        <v>60897.430215625543</v>
      </c>
      <c r="AT52" s="726">
        <v>59611.361320704731</v>
      </c>
      <c r="AU52" s="726">
        <v>62883.340161971006</v>
      </c>
      <c r="AV52" s="726">
        <v>60670.131916765939</v>
      </c>
      <c r="AW52" s="726">
        <v>60038.768056961824</v>
      </c>
      <c r="AX52" s="726">
        <v>57660.046184631268</v>
      </c>
      <c r="AY52" s="726">
        <v>55497.050399312691</v>
      </c>
      <c r="AZ52" s="62"/>
      <c r="BA52" s="62"/>
      <c r="BB52" s="62"/>
      <c r="BC52" s="62"/>
      <c r="BD52" s="62"/>
      <c r="BE52" s="62"/>
      <c r="BF52" s="62"/>
      <c r="BG52" s="63"/>
      <c r="BH52" s="192"/>
      <c r="BI52" s="192"/>
      <c r="BJ52" s="192"/>
      <c r="BK52" s="192"/>
    </row>
    <row r="53" spans="23:63">
      <c r="W53" s="768" t="s">
        <v>367</v>
      </c>
      <c r="X53" s="728"/>
      <c r="Y53" s="729"/>
      <c r="Z53" s="730"/>
      <c r="AA53" s="731">
        <f>SUM(AA54,AA59,AA62,AA63,AA64)</f>
        <v>63984.058309569838</v>
      </c>
      <c r="AB53" s="731">
        <f t="shared" ref="AB53:AX53" si="8">SUM(AB54,AB59,AB62,AB63,AB64)</f>
        <v>65090.357907523459</v>
      </c>
      <c r="AC53" s="731">
        <f t="shared" si="8"/>
        <v>65030.407101505189</v>
      </c>
      <c r="AD53" s="731">
        <f t="shared" si="8"/>
        <v>63722.999755459117</v>
      </c>
      <c r="AE53" s="731">
        <f t="shared" si="8"/>
        <v>65183.855974376667</v>
      </c>
      <c r="AF53" s="731">
        <f t="shared" si="8"/>
        <v>65452.136770522287</v>
      </c>
      <c r="AG53" s="731">
        <f t="shared" si="8"/>
        <v>65897.549039779711</v>
      </c>
      <c r="AH53" s="731">
        <f t="shared" si="8"/>
        <v>63210.835305211789</v>
      </c>
      <c r="AI53" s="731">
        <f t="shared" si="8"/>
        <v>57291.509807401293</v>
      </c>
      <c r="AJ53" s="731">
        <f t="shared" si="8"/>
        <v>57441.558378884394</v>
      </c>
      <c r="AK53" s="731">
        <f t="shared" si="8"/>
        <v>57917.788543369876</v>
      </c>
      <c r="AL53" s="731">
        <f t="shared" si="8"/>
        <v>56511.826675192868</v>
      </c>
      <c r="AM53" s="731">
        <f t="shared" si="8"/>
        <v>53765.475374625777</v>
      </c>
      <c r="AN53" s="731">
        <f t="shared" si="8"/>
        <v>53001.102837474013</v>
      </c>
      <c r="AO53" s="731">
        <f t="shared" si="8"/>
        <v>52868.633245538513</v>
      </c>
      <c r="AP53" s="731">
        <f t="shared" si="8"/>
        <v>53954.925706370406</v>
      </c>
      <c r="AQ53" s="731">
        <f t="shared" si="8"/>
        <v>54082.940415874837</v>
      </c>
      <c r="AR53" s="731">
        <f t="shared" si="8"/>
        <v>53296.999413668498</v>
      </c>
      <c r="AS53" s="731">
        <f t="shared" si="8"/>
        <v>49170.145886221981</v>
      </c>
      <c r="AT53" s="731">
        <f t="shared" si="8"/>
        <v>43513.865795167971</v>
      </c>
      <c r="AU53" s="731">
        <f t="shared" si="8"/>
        <v>44683.715886571212</v>
      </c>
      <c r="AV53" s="731">
        <f t="shared" si="8"/>
        <v>44544.423535013615</v>
      </c>
      <c r="AW53" s="731">
        <f t="shared" si="8"/>
        <v>44731.644086912798</v>
      </c>
      <c r="AX53" s="731">
        <f t="shared" si="8"/>
        <v>46386.714114147951</v>
      </c>
      <c r="AY53" s="731">
        <f>SUM(AY54,AY59,AY62,AY63,AY64)</f>
        <v>46116.480807767199</v>
      </c>
      <c r="AZ53" s="732"/>
      <c r="BA53" s="732"/>
      <c r="BB53" s="732"/>
      <c r="BC53" s="732"/>
      <c r="BD53" s="732"/>
      <c r="BE53" s="732"/>
      <c r="BF53" s="733"/>
      <c r="BG53" s="74"/>
      <c r="BH53" s="192"/>
      <c r="BI53" s="192"/>
      <c r="BJ53" s="192"/>
      <c r="BK53" s="192"/>
    </row>
    <row r="54" spans="23:63">
      <c r="W54" s="72"/>
      <c r="X54" s="1106" t="s">
        <v>579</v>
      </c>
      <c r="Y54" s="218"/>
      <c r="Z54" s="244"/>
      <c r="AA54" s="245">
        <f>SUM(AA55:AA58)</f>
        <v>49218.657110465414</v>
      </c>
      <c r="AB54" s="245">
        <f t="shared" ref="AB54:AX54" si="9">SUM(AB55:AB58)</f>
        <v>50536.31869528543</v>
      </c>
      <c r="AC54" s="245">
        <f t="shared" si="9"/>
        <v>50953.307976125507</v>
      </c>
      <c r="AD54" s="245">
        <f t="shared" si="9"/>
        <v>50239.913380184604</v>
      </c>
      <c r="AE54" s="245">
        <f t="shared" si="9"/>
        <v>51250.192560402909</v>
      </c>
      <c r="AF54" s="245">
        <f t="shared" si="9"/>
        <v>51130.777367210154</v>
      </c>
      <c r="AG54" s="245">
        <f t="shared" si="9"/>
        <v>51473.757222270695</v>
      </c>
      <c r="AH54" s="245">
        <f t="shared" si="9"/>
        <v>48824.77999016676</v>
      </c>
      <c r="AI54" s="245">
        <f t="shared" si="9"/>
        <v>43847.700503772736</v>
      </c>
      <c r="AJ54" s="245">
        <f t="shared" si="9"/>
        <v>43563.766885549747</v>
      </c>
      <c r="AK54" s="245">
        <f t="shared" si="9"/>
        <v>43899.422551187461</v>
      </c>
      <c r="AL54" s="245">
        <f t="shared" si="9"/>
        <v>42955.998859285304</v>
      </c>
      <c r="AM54" s="245">
        <f t="shared" si="9"/>
        <v>40469.077845842876</v>
      </c>
      <c r="AN54" s="245">
        <f t="shared" si="9"/>
        <v>40133.7417478692</v>
      </c>
      <c r="AO54" s="245">
        <f t="shared" si="9"/>
        <v>39808.973338921569</v>
      </c>
      <c r="AP54" s="245">
        <f t="shared" si="9"/>
        <v>41219.73187264704</v>
      </c>
      <c r="AQ54" s="245">
        <f t="shared" si="9"/>
        <v>41192.25716722104</v>
      </c>
      <c r="AR54" s="245">
        <f t="shared" si="9"/>
        <v>40200.223106263526</v>
      </c>
      <c r="AS54" s="245">
        <f t="shared" si="9"/>
        <v>37432.491716224773</v>
      </c>
      <c r="AT54" s="245">
        <f t="shared" si="9"/>
        <v>32775.515152105858</v>
      </c>
      <c r="AU54" s="245">
        <f t="shared" si="9"/>
        <v>32747.858741581924</v>
      </c>
      <c r="AV54" s="245">
        <f t="shared" si="9"/>
        <v>33091.442253993395</v>
      </c>
      <c r="AW54" s="245">
        <f t="shared" si="9"/>
        <v>33660.75784585395</v>
      </c>
      <c r="AX54" s="245">
        <f t="shared" si="9"/>
        <v>35053.895953497929</v>
      </c>
      <c r="AY54" s="245">
        <f>SUM(AY55:AY58)</f>
        <v>34923.619060857258</v>
      </c>
      <c r="AZ54" s="219"/>
      <c r="BA54" s="219"/>
      <c r="BB54" s="219"/>
      <c r="BC54" s="219"/>
      <c r="BD54" s="219"/>
      <c r="BE54" s="219"/>
      <c r="BF54" s="220"/>
      <c r="BG54" s="53"/>
    </row>
    <row r="55" spans="23:63">
      <c r="W55" s="72"/>
      <c r="X55" s="487"/>
      <c r="Y55" s="267" t="s">
        <v>90</v>
      </c>
      <c r="Z55" s="246"/>
      <c r="AA55" s="246">
        <v>38701.103416042592</v>
      </c>
      <c r="AB55" s="246">
        <v>40346.744742035473</v>
      </c>
      <c r="AC55" s="246">
        <v>41665.79114506545</v>
      </c>
      <c r="AD55" s="246">
        <v>41224.494256585334</v>
      </c>
      <c r="AE55" s="246">
        <v>42297.116417365723</v>
      </c>
      <c r="AF55" s="246">
        <v>42142.02726535382</v>
      </c>
      <c r="AG55" s="246">
        <v>42559.539804125336</v>
      </c>
      <c r="AH55" s="246">
        <v>39926.083389390726</v>
      </c>
      <c r="AI55" s="246">
        <v>35362.599382577479</v>
      </c>
      <c r="AJ55" s="246">
        <v>35010.124942594921</v>
      </c>
      <c r="AK55" s="246">
        <v>35085.742906855594</v>
      </c>
      <c r="AL55" s="246">
        <v>34374.185269382258</v>
      </c>
      <c r="AM55" s="246">
        <v>32417.253435765444</v>
      </c>
      <c r="AN55" s="246">
        <v>31935.273453308597</v>
      </c>
      <c r="AO55" s="246">
        <v>31276.189983420805</v>
      </c>
      <c r="AP55" s="246">
        <v>32279.645554026018</v>
      </c>
      <c r="AQ55" s="246">
        <v>31990.873871774482</v>
      </c>
      <c r="AR55" s="246">
        <v>30658.349937916188</v>
      </c>
      <c r="AS55" s="246">
        <v>28552.561480293498</v>
      </c>
      <c r="AT55" s="246">
        <v>25308.481718967807</v>
      </c>
      <c r="AU55" s="246">
        <v>24321.270937421363</v>
      </c>
      <c r="AV55" s="246">
        <v>24982.895526650263</v>
      </c>
      <c r="AW55" s="246">
        <v>25624.79533860795</v>
      </c>
      <c r="AX55" s="246">
        <v>26805.206128279013</v>
      </c>
      <c r="AY55" s="246">
        <v>26557.37523672733</v>
      </c>
      <c r="AZ55" s="213"/>
      <c r="BA55" s="213"/>
      <c r="BB55" s="213"/>
      <c r="BC55" s="213"/>
      <c r="BD55" s="213"/>
      <c r="BE55" s="213"/>
      <c r="BF55" s="214"/>
      <c r="BG55" s="56"/>
    </row>
    <row r="56" spans="23:63">
      <c r="W56" s="72"/>
      <c r="X56" s="487"/>
      <c r="Y56" s="261" t="s">
        <v>91</v>
      </c>
      <c r="Z56" s="247"/>
      <c r="AA56" s="247">
        <v>6674.4490046098017</v>
      </c>
      <c r="AB56" s="247">
        <v>6524.5328569297908</v>
      </c>
      <c r="AC56" s="247">
        <v>5945.8339540571315</v>
      </c>
      <c r="AD56" s="247">
        <v>5842.3534676861227</v>
      </c>
      <c r="AE56" s="247">
        <v>5740.0247792311475</v>
      </c>
      <c r="AF56" s="247">
        <v>5795.1316308500946</v>
      </c>
      <c r="AG56" s="247">
        <v>5789.0719316293616</v>
      </c>
      <c r="AH56" s="247">
        <v>5903.8352801359188</v>
      </c>
      <c r="AI56" s="247">
        <v>5638.1994106625216</v>
      </c>
      <c r="AJ56" s="247">
        <v>5703.2053582387407</v>
      </c>
      <c r="AK56" s="247">
        <v>5899.9845210859867</v>
      </c>
      <c r="AL56" s="247">
        <v>5594.9262706926866</v>
      </c>
      <c r="AM56" s="247">
        <v>5605.2257994031515</v>
      </c>
      <c r="AN56" s="247">
        <v>6010.9337107231668</v>
      </c>
      <c r="AO56" s="247">
        <v>6398.6869967575658</v>
      </c>
      <c r="AP56" s="247">
        <v>6645.7105523034497</v>
      </c>
      <c r="AQ56" s="247">
        <v>6788.1886315874181</v>
      </c>
      <c r="AR56" s="247">
        <v>7012.0890129308336</v>
      </c>
      <c r="AS56" s="247">
        <v>6591.818326146341</v>
      </c>
      <c r="AT56" s="247">
        <v>5364.6005099960857</v>
      </c>
      <c r="AU56" s="247">
        <v>6284.7190568659153</v>
      </c>
      <c r="AV56" s="247">
        <v>5895.7907835699853</v>
      </c>
      <c r="AW56" s="247">
        <v>5679.325140228646</v>
      </c>
      <c r="AX56" s="247">
        <v>5766.6750900500374</v>
      </c>
      <c r="AY56" s="247">
        <v>5922.1825061194704</v>
      </c>
      <c r="AZ56" s="54"/>
      <c r="BA56" s="54"/>
      <c r="BB56" s="54"/>
      <c r="BC56" s="54"/>
      <c r="BD56" s="54"/>
      <c r="BE56" s="54"/>
      <c r="BF56" s="55"/>
      <c r="BG56" s="56"/>
    </row>
    <row r="57" spans="23:63">
      <c r="W57" s="72"/>
      <c r="X57" s="487"/>
      <c r="Y57" s="621" t="s">
        <v>302</v>
      </c>
      <c r="Z57" s="247"/>
      <c r="AA57" s="247">
        <v>153.23811980400001</v>
      </c>
      <c r="AB57" s="247">
        <v>150.21445569125001</v>
      </c>
      <c r="AC57" s="247">
        <v>142.972601266</v>
      </c>
      <c r="AD57" s="247">
        <v>140.69751003375001</v>
      </c>
      <c r="AE57" s="247">
        <v>138.86180994400002</v>
      </c>
      <c r="AF57" s="247">
        <v>136.02799322724999</v>
      </c>
      <c r="AG57" s="247">
        <v>134.36318918000001</v>
      </c>
      <c r="AH57" s="247">
        <v>128.16455786199998</v>
      </c>
      <c r="AI57" s="247">
        <v>107.83680857399999</v>
      </c>
      <c r="AJ57" s="247">
        <v>110.65522026375</v>
      </c>
      <c r="AK57" s="247">
        <v>107.053336071</v>
      </c>
      <c r="AL57" s="247">
        <v>105.83582936758363</v>
      </c>
      <c r="AM57" s="247">
        <v>103.85850450776152</v>
      </c>
      <c r="AN57" s="247">
        <v>123.66558603093708</v>
      </c>
      <c r="AO57" s="247">
        <v>127.77597305214331</v>
      </c>
      <c r="AP57" s="247">
        <v>122.20187972482198</v>
      </c>
      <c r="AQ57" s="247">
        <v>116.77747904015021</v>
      </c>
      <c r="AR57" s="247">
        <v>103.59297881777165</v>
      </c>
      <c r="AS57" s="247">
        <v>82.167338809521368</v>
      </c>
      <c r="AT57" s="247">
        <v>64.471252814959186</v>
      </c>
      <c r="AU57" s="247">
        <v>78.334601388765009</v>
      </c>
      <c r="AV57" s="247">
        <v>79.572439304789995</v>
      </c>
      <c r="AW57" s="247">
        <v>86.013905289399986</v>
      </c>
      <c r="AX57" s="247">
        <v>93.364034600100013</v>
      </c>
      <c r="AY57" s="247">
        <v>93.267683687199991</v>
      </c>
      <c r="AZ57" s="54"/>
      <c r="BA57" s="54"/>
      <c r="BB57" s="54"/>
      <c r="BC57" s="54"/>
      <c r="BD57" s="54"/>
      <c r="BE57" s="54"/>
      <c r="BF57" s="55"/>
      <c r="BG57" s="56"/>
    </row>
    <row r="58" spans="23:63">
      <c r="W58" s="72"/>
      <c r="X58" s="488"/>
      <c r="Y58" s="620" t="s">
        <v>447</v>
      </c>
      <c r="Z58" s="248"/>
      <c r="AA58" s="248">
        <v>3689.8665700090232</v>
      </c>
      <c r="AB58" s="248">
        <v>3514.8266406289081</v>
      </c>
      <c r="AC58" s="248">
        <v>3198.7102757369175</v>
      </c>
      <c r="AD58" s="248">
        <v>3032.3681458793949</v>
      </c>
      <c r="AE58" s="248">
        <v>3074.1895538620356</v>
      </c>
      <c r="AF58" s="248">
        <v>3057.5904777789851</v>
      </c>
      <c r="AG58" s="248">
        <v>2990.7822973359957</v>
      </c>
      <c r="AH58" s="248">
        <v>2866.6967627781123</v>
      </c>
      <c r="AI58" s="248">
        <v>2739.0649019587345</v>
      </c>
      <c r="AJ58" s="248">
        <v>2739.7813644523435</v>
      </c>
      <c r="AK58" s="248">
        <v>2806.6417871748772</v>
      </c>
      <c r="AL58" s="248">
        <v>2881.0514898427682</v>
      </c>
      <c r="AM58" s="248">
        <v>2342.7401061665128</v>
      </c>
      <c r="AN58" s="248">
        <v>2063.8689978064967</v>
      </c>
      <c r="AO58" s="248">
        <v>2006.3203856910523</v>
      </c>
      <c r="AP58" s="248">
        <v>2172.1738865927473</v>
      </c>
      <c r="AQ58" s="248">
        <v>2296.4171848189903</v>
      </c>
      <c r="AR58" s="248">
        <v>2426.1911765987284</v>
      </c>
      <c r="AS58" s="248">
        <v>2205.9445709754114</v>
      </c>
      <c r="AT58" s="248">
        <v>2037.961670327004</v>
      </c>
      <c r="AU58" s="248">
        <v>2063.53414590588</v>
      </c>
      <c r="AV58" s="248">
        <v>2133.1835044683567</v>
      </c>
      <c r="AW58" s="248">
        <v>2270.6234617279574</v>
      </c>
      <c r="AX58" s="248">
        <v>2388.6507005687799</v>
      </c>
      <c r="AY58" s="248">
        <v>2350.7936343232559</v>
      </c>
      <c r="AZ58" s="216"/>
      <c r="BA58" s="216"/>
      <c r="BB58" s="216"/>
      <c r="BC58" s="216"/>
      <c r="BD58" s="216"/>
      <c r="BE58" s="216"/>
      <c r="BF58" s="217"/>
      <c r="BG58" s="56"/>
    </row>
    <row r="59" spans="23:63">
      <c r="W59" s="72"/>
      <c r="X59" s="1105" t="s">
        <v>578</v>
      </c>
      <c r="Y59" s="489"/>
      <c r="Z59" s="249"/>
      <c r="AA59" s="250">
        <v>7036.1601591441367</v>
      </c>
      <c r="AB59" s="250">
        <v>7004.6222333539408</v>
      </c>
      <c r="AC59" s="250">
        <v>6821.1102807112447</v>
      </c>
      <c r="AD59" s="250">
        <v>6384.0108079622405</v>
      </c>
      <c r="AE59" s="250">
        <v>6802.565409153447</v>
      </c>
      <c r="AF59" s="250">
        <v>7009.9569829198717</v>
      </c>
      <c r="AG59" s="250">
        <v>7064.1460626028111</v>
      </c>
      <c r="AH59" s="250">
        <v>7057.6019198766353</v>
      </c>
      <c r="AI59" s="250">
        <v>6416.6472363499206</v>
      </c>
      <c r="AJ59" s="250">
        <v>6934.2811232867434</v>
      </c>
      <c r="AK59" s="250">
        <v>6806.8564443941868</v>
      </c>
      <c r="AL59" s="250">
        <v>6343.3817533378769</v>
      </c>
      <c r="AM59" s="250">
        <v>6244.3363584433291</v>
      </c>
      <c r="AN59" s="250">
        <v>6045.5592002506919</v>
      </c>
      <c r="AO59" s="250">
        <v>6127.6581294470525</v>
      </c>
      <c r="AP59" s="250">
        <v>5787.7132675319344</v>
      </c>
      <c r="AQ59" s="250">
        <v>5867.3966326783393</v>
      </c>
      <c r="AR59" s="250">
        <v>5959.1874785854625</v>
      </c>
      <c r="AS59" s="250">
        <v>5100.5472303386123</v>
      </c>
      <c r="AT59" s="250">
        <v>4865.7609866109797</v>
      </c>
      <c r="AU59" s="250">
        <v>5420.4085171833558</v>
      </c>
      <c r="AV59" s="250">
        <v>5096.8110828769559</v>
      </c>
      <c r="AW59" s="250">
        <v>4645.4558527063837</v>
      </c>
      <c r="AX59" s="250">
        <v>4781.664066880372</v>
      </c>
      <c r="AY59" s="250">
        <v>4682.7388922817627</v>
      </c>
      <c r="AZ59" s="221"/>
      <c r="BA59" s="221"/>
      <c r="BB59" s="221"/>
      <c r="BC59" s="221"/>
      <c r="BD59" s="221"/>
      <c r="BE59" s="221"/>
      <c r="BF59" s="222"/>
      <c r="BG59" s="56"/>
    </row>
    <row r="60" spans="23:63">
      <c r="W60" s="72"/>
      <c r="X60" s="490"/>
      <c r="Y60" s="267" t="s">
        <v>93</v>
      </c>
      <c r="Z60" s="246"/>
      <c r="AA60" s="246">
        <v>3415.9647954547263</v>
      </c>
      <c r="AB60" s="246">
        <v>3362.2450836964763</v>
      </c>
      <c r="AC60" s="246">
        <v>3389.6622568879811</v>
      </c>
      <c r="AD60" s="246">
        <v>3215.7617554918893</v>
      </c>
      <c r="AE60" s="246">
        <v>3421.7058201059876</v>
      </c>
      <c r="AF60" s="246">
        <v>3455.7311845199329</v>
      </c>
      <c r="AG60" s="246">
        <v>3481.0703981591801</v>
      </c>
      <c r="AH60" s="246">
        <v>3391.4144586473922</v>
      </c>
      <c r="AI60" s="246">
        <v>3007.3838059071368</v>
      </c>
      <c r="AJ60" s="246">
        <v>3305.1376515600991</v>
      </c>
      <c r="AK60" s="246">
        <v>3183.0712598808195</v>
      </c>
      <c r="AL60" s="246">
        <v>2967.6928263043269</v>
      </c>
      <c r="AM60" s="246">
        <v>2735.829694464479</v>
      </c>
      <c r="AN60" s="246">
        <v>2457.0750376351916</v>
      </c>
      <c r="AO60" s="246">
        <v>2466.5204063738406</v>
      </c>
      <c r="AP60" s="246">
        <v>2163.5904622113367</v>
      </c>
      <c r="AQ60" s="246">
        <v>2196.240473420381</v>
      </c>
      <c r="AR60" s="246">
        <v>2255.897996460219</v>
      </c>
      <c r="AS60" s="246">
        <v>2003.5568247993585</v>
      </c>
      <c r="AT60" s="246">
        <v>1919.7536297047582</v>
      </c>
      <c r="AU60" s="246">
        <v>2119.2525946780574</v>
      </c>
      <c r="AV60" s="246">
        <v>2004.4154689092252</v>
      </c>
      <c r="AW60" s="246">
        <v>1851.5943895709561</v>
      </c>
      <c r="AX60" s="246">
        <v>1929.7501352048555</v>
      </c>
      <c r="AY60" s="246">
        <v>1891.367759591752</v>
      </c>
      <c r="AZ60" s="213"/>
      <c r="BA60" s="213"/>
      <c r="BB60" s="213"/>
      <c r="BC60" s="213"/>
      <c r="BD60" s="213"/>
      <c r="BE60" s="213"/>
      <c r="BF60" s="214"/>
      <c r="BG60" s="56"/>
    </row>
    <row r="61" spans="23:63">
      <c r="W61" s="72"/>
      <c r="X61" s="491"/>
      <c r="Y61" s="620" t="s">
        <v>307</v>
      </c>
      <c r="Z61" s="248"/>
      <c r="AA61" s="248">
        <f>AA59-AA60</f>
        <v>3620.1953636894104</v>
      </c>
      <c r="AB61" s="248">
        <f t="shared" ref="AB61:AX61" si="10">AB59-AB60</f>
        <v>3642.3771496574645</v>
      </c>
      <c r="AC61" s="248">
        <f t="shared" si="10"/>
        <v>3431.4480238232636</v>
      </c>
      <c r="AD61" s="248">
        <f t="shared" si="10"/>
        <v>3168.2490524703512</v>
      </c>
      <c r="AE61" s="248">
        <f t="shared" si="10"/>
        <v>3380.8595890474594</v>
      </c>
      <c r="AF61" s="248">
        <f t="shared" si="10"/>
        <v>3554.2257983999389</v>
      </c>
      <c r="AG61" s="248">
        <f t="shared" si="10"/>
        <v>3583.075664443631</v>
      </c>
      <c r="AH61" s="248">
        <f t="shared" si="10"/>
        <v>3666.1874612292431</v>
      </c>
      <c r="AI61" s="248">
        <f t="shared" si="10"/>
        <v>3409.2634304427838</v>
      </c>
      <c r="AJ61" s="248">
        <f t="shared" si="10"/>
        <v>3629.1434717266443</v>
      </c>
      <c r="AK61" s="248">
        <f t="shared" si="10"/>
        <v>3623.7851845133673</v>
      </c>
      <c r="AL61" s="248">
        <f t="shared" si="10"/>
        <v>3375.68892703355</v>
      </c>
      <c r="AM61" s="248">
        <f t="shared" si="10"/>
        <v>3508.5066639788502</v>
      </c>
      <c r="AN61" s="248">
        <f t="shared" si="10"/>
        <v>3588.4841626155003</v>
      </c>
      <c r="AO61" s="248">
        <f t="shared" si="10"/>
        <v>3661.1377230732119</v>
      </c>
      <c r="AP61" s="248">
        <f t="shared" si="10"/>
        <v>3624.1228053205978</v>
      </c>
      <c r="AQ61" s="248">
        <f t="shared" si="10"/>
        <v>3671.1561592579583</v>
      </c>
      <c r="AR61" s="248">
        <f t="shared" si="10"/>
        <v>3703.2894821252435</v>
      </c>
      <c r="AS61" s="248">
        <f t="shared" si="10"/>
        <v>3096.9904055392535</v>
      </c>
      <c r="AT61" s="248">
        <f t="shared" si="10"/>
        <v>2946.0073569062215</v>
      </c>
      <c r="AU61" s="248">
        <f t="shared" si="10"/>
        <v>3301.1559225052983</v>
      </c>
      <c r="AV61" s="248">
        <f t="shared" si="10"/>
        <v>3092.3956139677307</v>
      </c>
      <c r="AW61" s="248">
        <f t="shared" si="10"/>
        <v>2793.8614631354276</v>
      </c>
      <c r="AX61" s="248">
        <f t="shared" si="10"/>
        <v>2851.9139316755163</v>
      </c>
      <c r="AY61" s="248">
        <f>AY59-AY60</f>
        <v>2791.3711326900107</v>
      </c>
      <c r="AZ61" s="216"/>
      <c r="BA61" s="216"/>
      <c r="BB61" s="216"/>
      <c r="BC61" s="216"/>
      <c r="BD61" s="216"/>
      <c r="BE61" s="216"/>
      <c r="BF61" s="217"/>
      <c r="BG61" s="56"/>
    </row>
    <row r="62" spans="23:63" ht="15" thickBot="1">
      <c r="W62" s="72"/>
      <c r="X62" s="626" t="s">
        <v>197</v>
      </c>
      <c r="Y62" s="627"/>
      <c r="Z62" s="628"/>
      <c r="AA62" s="628">
        <v>7272.7601051779366</v>
      </c>
      <c r="AB62" s="628">
        <v>7091.4333111520082</v>
      </c>
      <c r="AC62" s="628">
        <v>6796.0270409401091</v>
      </c>
      <c r="AD62" s="628">
        <v>6652.2283869302664</v>
      </c>
      <c r="AE62" s="628">
        <v>6656.1869920915788</v>
      </c>
      <c r="AF62" s="628">
        <v>6849.5948379410793</v>
      </c>
      <c r="AG62" s="628">
        <v>6870.5168410732231</v>
      </c>
      <c r="AH62" s="628">
        <v>6834.1265198527999</v>
      </c>
      <c r="AI62" s="628">
        <v>6545.5419320590336</v>
      </c>
      <c r="AJ62" s="628">
        <v>6463.1812625845996</v>
      </c>
      <c r="AK62" s="628">
        <v>6739.5274743262462</v>
      </c>
      <c r="AL62" s="628">
        <v>6762.5046737338816</v>
      </c>
      <c r="AM62" s="628">
        <v>6597.9044290885777</v>
      </c>
      <c r="AN62" s="628">
        <v>6366.4953109832304</v>
      </c>
      <c r="AO62" s="628">
        <v>6483.0399152253349</v>
      </c>
      <c r="AP62" s="628">
        <v>6496.4652742315675</v>
      </c>
      <c r="AQ62" s="628">
        <v>6567.9742878366787</v>
      </c>
      <c r="AR62" s="628">
        <v>6694.9345561970713</v>
      </c>
      <c r="AS62" s="628">
        <v>6236.5687163682669</v>
      </c>
      <c r="AT62" s="628">
        <v>5468.3465203851802</v>
      </c>
      <c r="AU62" s="628">
        <v>6100.6968938516457</v>
      </c>
      <c r="AV62" s="628">
        <v>5964.6174366201221</v>
      </c>
      <c r="AW62" s="628">
        <v>6060.7866012011864</v>
      </c>
      <c r="AX62" s="628">
        <v>6169.5944424852678</v>
      </c>
      <c r="AY62" s="628">
        <v>6134.7139024636645</v>
      </c>
      <c r="AZ62" s="629"/>
      <c r="BA62" s="629"/>
      <c r="BB62" s="629"/>
      <c r="BC62" s="629"/>
      <c r="BD62" s="629"/>
      <c r="BE62" s="629"/>
      <c r="BF62" s="630"/>
      <c r="BG62" s="175"/>
    </row>
    <row r="63" spans="23:63">
      <c r="W63" s="72"/>
      <c r="X63" s="635" t="s">
        <v>303</v>
      </c>
      <c r="Y63" s="631"/>
      <c r="Z63" s="632"/>
      <c r="AA63" s="632">
        <v>392.2115747823533</v>
      </c>
      <c r="AB63" s="632">
        <v>391.20870773207713</v>
      </c>
      <c r="AC63" s="632">
        <v>394.69191372831608</v>
      </c>
      <c r="AD63" s="632">
        <v>387.28455038200428</v>
      </c>
      <c r="AE63" s="632">
        <v>408.11427272873993</v>
      </c>
      <c r="AF63" s="632">
        <v>390.26991245118251</v>
      </c>
      <c r="AG63" s="632">
        <v>409.45497383298971</v>
      </c>
      <c r="AH63" s="632">
        <v>408.23503531559572</v>
      </c>
      <c r="AI63" s="632">
        <v>395.12518521960675</v>
      </c>
      <c r="AJ63" s="632">
        <v>391.00347746330442</v>
      </c>
      <c r="AK63" s="632">
        <v>385.48037346198004</v>
      </c>
      <c r="AL63" s="632">
        <v>371.72499883580087</v>
      </c>
      <c r="AM63" s="632">
        <v>374.28831125098873</v>
      </c>
      <c r="AN63" s="632">
        <v>369.97784837089449</v>
      </c>
      <c r="AO63" s="632">
        <v>362.66986194455484</v>
      </c>
      <c r="AP63" s="632">
        <v>360.96417195986317</v>
      </c>
      <c r="AQ63" s="632">
        <v>367.79263813877424</v>
      </c>
      <c r="AR63" s="632">
        <v>356.49259262244624</v>
      </c>
      <c r="AS63" s="632">
        <v>328.99173329033005</v>
      </c>
      <c r="AT63" s="632">
        <v>332.94990606595314</v>
      </c>
      <c r="AU63" s="632">
        <v>338.89739395429262</v>
      </c>
      <c r="AV63" s="632">
        <v>315.74360152314057</v>
      </c>
      <c r="AW63" s="632">
        <v>288.23513715127666</v>
      </c>
      <c r="AX63" s="632">
        <v>299.23080128437795</v>
      </c>
      <c r="AY63" s="632">
        <v>294.97370216451117</v>
      </c>
      <c r="AZ63" s="633"/>
      <c r="BA63" s="633"/>
      <c r="BB63" s="633"/>
      <c r="BC63" s="633"/>
      <c r="BD63" s="633"/>
      <c r="BE63" s="633"/>
      <c r="BF63" s="634"/>
      <c r="BG63" s="618"/>
    </row>
    <row r="64" spans="23:63" ht="15" thickBot="1">
      <c r="W64" s="734"/>
      <c r="X64" s="739" t="s">
        <v>570</v>
      </c>
      <c r="Y64" s="622"/>
      <c r="Z64" s="623"/>
      <c r="AA64" s="623">
        <v>64.269360000000034</v>
      </c>
      <c r="AB64" s="623">
        <v>66.774960000000021</v>
      </c>
      <c r="AC64" s="623">
        <v>65.269890000000032</v>
      </c>
      <c r="AD64" s="623">
        <v>59.562630000000013</v>
      </c>
      <c r="AE64" s="623">
        <v>66.796740000000028</v>
      </c>
      <c r="AF64" s="623">
        <v>71.53767000000002</v>
      </c>
      <c r="AG64" s="623">
        <v>79.673940000000016</v>
      </c>
      <c r="AH64" s="623">
        <v>86.091840000000047</v>
      </c>
      <c r="AI64" s="623">
        <v>86.494950000000074</v>
      </c>
      <c r="AJ64" s="623">
        <v>89.325630000000018</v>
      </c>
      <c r="AK64" s="623">
        <v>86.501700000000056</v>
      </c>
      <c r="AL64" s="623">
        <v>78.216390000000018</v>
      </c>
      <c r="AM64" s="623">
        <v>79.868430000000075</v>
      </c>
      <c r="AN64" s="623">
        <v>85.328729999999979</v>
      </c>
      <c r="AO64" s="623">
        <v>86.292000000000002</v>
      </c>
      <c r="AP64" s="623">
        <v>90.051119999999997</v>
      </c>
      <c r="AQ64" s="623">
        <v>87.519690000000054</v>
      </c>
      <c r="AR64" s="623">
        <v>86.161680000000047</v>
      </c>
      <c r="AS64" s="623">
        <v>71.546490000000006</v>
      </c>
      <c r="AT64" s="623">
        <v>71.293230000000023</v>
      </c>
      <c r="AU64" s="623">
        <v>75.854340000000036</v>
      </c>
      <c r="AV64" s="623">
        <v>75.809160000000048</v>
      </c>
      <c r="AW64" s="623">
        <v>76.408650000000023</v>
      </c>
      <c r="AX64" s="623">
        <v>82.328850000000017</v>
      </c>
      <c r="AY64" s="623">
        <v>80.435250000000025</v>
      </c>
      <c r="AZ64" s="624"/>
      <c r="BA64" s="624"/>
      <c r="BB64" s="624"/>
      <c r="BC64" s="624"/>
      <c r="BD64" s="624"/>
      <c r="BE64" s="624"/>
      <c r="BF64" s="625"/>
      <c r="BG64" s="618"/>
    </row>
    <row r="65" spans="1:63" ht="15" thickBot="1">
      <c r="W65" s="767" t="s">
        <v>308</v>
      </c>
      <c r="X65" s="740"/>
      <c r="Y65" s="741"/>
      <c r="Z65" s="742"/>
      <c r="AA65" s="742">
        <f>SUM(AA66:AA67)</f>
        <v>608.8830323714285</v>
      </c>
      <c r="AB65" s="742">
        <f t="shared" ref="AB65:AX65" si="11">SUM(AB66:AB67)</f>
        <v>547.87568817142858</v>
      </c>
      <c r="AC65" s="742">
        <f t="shared" si="11"/>
        <v>493.0069734857143</v>
      </c>
      <c r="AD65" s="742">
        <f t="shared" si="11"/>
        <v>523.52121873333328</v>
      </c>
      <c r="AE65" s="742">
        <f t="shared" si="11"/>
        <v>342.54281495238104</v>
      </c>
      <c r="AF65" s="742">
        <f t="shared" si="11"/>
        <v>359.12538566666672</v>
      </c>
      <c r="AG65" s="742">
        <f t="shared" si="11"/>
        <v>349.6185054476191</v>
      </c>
      <c r="AH65" s="742">
        <f t="shared" si="11"/>
        <v>371.50371699047616</v>
      </c>
      <c r="AI65" s="742">
        <f t="shared" si="11"/>
        <v>376.93193486666661</v>
      </c>
      <c r="AJ65" s="742">
        <f t="shared" si="11"/>
        <v>370.29462349523817</v>
      </c>
      <c r="AK65" s="742">
        <f t="shared" si="11"/>
        <v>442.53070567619039</v>
      </c>
      <c r="AL65" s="742">
        <f t="shared" si="11"/>
        <v>367.68445549523807</v>
      </c>
      <c r="AM65" s="742">
        <f t="shared" si="11"/>
        <v>408.14204954285714</v>
      </c>
      <c r="AN65" s="742">
        <f t="shared" si="11"/>
        <v>430.18884228571432</v>
      </c>
      <c r="AO65" s="742">
        <f t="shared" si="11"/>
        <v>402.22257040952377</v>
      </c>
      <c r="AP65" s="742">
        <f t="shared" si="11"/>
        <v>410.55994037142864</v>
      </c>
      <c r="AQ65" s="742">
        <f t="shared" si="11"/>
        <v>383.4825898095238</v>
      </c>
      <c r="AR65" s="742">
        <f t="shared" si="11"/>
        <v>500.07924591428571</v>
      </c>
      <c r="AS65" s="742">
        <f t="shared" si="11"/>
        <v>439.97515058095235</v>
      </c>
      <c r="AT65" s="742">
        <f t="shared" si="11"/>
        <v>390.10057879047622</v>
      </c>
      <c r="AU65" s="742">
        <f t="shared" si="11"/>
        <v>402.94034859047622</v>
      </c>
      <c r="AV65" s="742">
        <f t="shared" si="11"/>
        <v>414.65140985714288</v>
      </c>
      <c r="AW65" s="742">
        <f t="shared" si="11"/>
        <v>520.16101332380958</v>
      </c>
      <c r="AX65" s="742">
        <f t="shared" si="11"/>
        <v>577.77024978095233</v>
      </c>
      <c r="AY65" s="742">
        <f>SUM(AY66:AY67)</f>
        <v>577.77024978095233</v>
      </c>
      <c r="AZ65" s="743"/>
      <c r="BA65" s="743"/>
      <c r="BB65" s="743"/>
      <c r="BC65" s="743"/>
      <c r="BD65" s="743"/>
      <c r="BE65" s="743"/>
      <c r="BF65" s="742"/>
      <c r="BG65" s="618"/>
    </row>
    <row r="66" spans="1:63" ht="15" thickBot="1">
      <c r="W66" s="735"/>
      <c r="X66" s="642" t="s">
        <v>305</v>
      </c>
      <c r="Y66" s="641"/>
      <c r="Z66" s="643"/>
      <c r="AA66" s="643">
        <v>550.23920379999993</v>
      </c>
      <c r="AB66" s="643">
        <v>527.37032626666667</v>
      </c>
      <c r="AC66" s="643">
        <v>477.13732586666669</v>
      </c>
      <c r="AD66" s="643">
        <v>481.58261873333328</v>
      </c>
      <c r="AE66" s="643">
        <v>292.75650066666674</v>
      </c>
      <c r="AF66" s="643">
        <v>303.52845233333341</v>
      </c>
      <c r="AG66" s="643">
        <v>292.73561973333341</v>
      </c>
      <c r="AH66" s="643">
        <v>303.65330746666666</v>
      </c>
      <c r="AI66" s="643">
        <v>300.00380153333327</v>
      </c>
      <c r="AJ66" s="643">
        <v>293.56731873333337</v>
      </c>
      <c r="AK66" s="643">
        <v>332.90198186666657</v>
      </c>
      <c r="AL66" s="643">
        <v>247.34728406666662</v>
      </c>
      <c r="AM66" s="643">
        <v>269.91772573333333</v>
      </c>
      <c r="AN66" s="643">
        <v>246.39832800000002</v>
      </c>
      <c r="AO66" s="643">
        <v>236.30097993333328</v>
      </c>
      <c r="AP66" s="643">
        <v>231.29451180000001</v>
      </c>
      <c r="AQ66" s="643">
        <v>230.36059933333334</v>
      </c>
      <c r="AR66" s="643">
        <v>325.00062686666666</v>
      </c>
      <c r="AS66" s="643">
        <v>305.7365982</v>
      </c>
      <c r="AT66" s="643">
        <v>270.15270260000005</v>
      </c>
      <c r="AU66" s="643">
        <v>242.88427239999999</v>
      </c>
      <c r="AV66" s="643">
        <v>246.77580033333334</v>
      </c>
      <c r="AW66" s="643">
        <v>369.97487046666669</v>
      </c>
      <c r="AX66" s="643">
        <v>379.57696406666668</v>
      </c>
      <c r="AY66" s="643">
        <v>379.57696406666668</v>
      </c>
      <c r="AZ66" s="637"/>
      <c r="BA66" s="637"/>
      <c r="BB66" s="637"/>
      <c r="BC66" s="637"/>
      <c r="BD66" s="637"/>
      <c r="BE66" s="637"/>
      <c r="BF66" s="643"/>
      <c r="BG66" s="618"/>
    </row>
    <row r="67" spans="1:63" ht="15" thickBot="1">
      <c r="W67" s="736"/>
      <c r="X67" s="738" t="s">
        <v>306</v>
      </c>
      <c r="Y67" s="638"/>
      <c r="Z67" s="639"/>
      <c r="AA67" s="639">
        <v>58.643828571428571</v>
      </c>
      <c r="AB67" s="639">
        <v>20.505361904761902</v>
      </c>
      <c r="AC67" s="639">
        <v>15.869647619047624</v>
      </c>
      <c r="AD67" s="639">
        <v>41.938600000000008</v>
      </c>
      <c r="AE67" s="639">
        <v>49.786314285714298</v>
      </c>
      <c r="AF67" s="639">
        <v>55.59693333333334</v>
      </c>
      <c r="AG67" s="639">
        <v>56.88288571428572</v>
      </c>
      <c r="AH67" s="639">
        <v>67.850409523809532</v>
      </c>
      <c r="AI67" s="639">
        <v>76.928133333333349</v>
      </c>
      <c r="AJ67" s="639">
        <v>76.727304761904776</v>
      </c>
      <c r="AK67" s="639">
        <v>109.62872380952382</v>
      </c>
      <c r="AL67" s="639">
        <v>120.33717142857144</v>
      </c>
      <c r="AM67" s="639">
        <v>138.22432380952381</v>
      </c>
      <c r="AN67" s="639">
        <v>183.79051428571429</v>
      </c>
      <c r="AO67" s="639">
        <v>165.92159047619046</v>
      </c>
      <c r="AP67" s="639">
        <v>179.2654285714286</v>
      </c>
      <c r="AQ67" s="639">
        <v>153.12199047619049</v>
      </c>
      <c r="AR67" s="639">
        <v>175.07861904761904</v>
      </c>
      <c r="AS67" s="639">
        <v>134.23855238095237</v>
      </c>
      <c r="AT67" s="639">
        <v>119.94787619047619</v>
      </c>
      <c r="AU67" s="639">
        <v>160.05607619047623</v>
      </c>
      <c r="AV67" s="639">
        <v>167.87560952380954</v>
      </c>
      <c r="AW67" s="639">
        <v>150.18614285714287</v>
      </c>
      <c r="AX67" s="639">
        <v>198.19328571428571</v>
      </c>
      <c r="AY67" s="639">
        <v>198.19328571428571</v>
      </c>
      <c r="AZ67" s="637"/>
      <c r="BA67" s="637"/>
      <c r="BB67" s="637"/>
      <c r="BC67" s="637"/>
      <c r="BD67" s="637"/>
      <c r="BE67" s="637"/>
      <c r="BF67" s="639"/>
      <c r="BG67" s="618"/>
    </row>
    <row r="68" spans="1:63" ht="15" thickBot="1">
      <c r="W68" s="766" t="s">
        <v>366</v>
      </c>
      <c r="X68" s="744"/>
      <c r="Y68" s="745"/>
      <c r="Z68" s="746"/>
      <c r="AA68" s="747">
        <f>SUM(AA69:AA71)</f>
        <v>23975.835290705367</v>
      </c>
      <c r="AB68" s="747">
        <f t="shared" ref="AB68:AX68" si="12">SUM(AB69:AB71)</f>
        <v>24163.568628958506</v>
      </c>
      <c r="AC68" s="747">
        <f t="shared" si="12"/>
        <v>25967.265959911401</v>
      </c>
      <c r="AD68" s="747">
        <f t="shared" si="12"/>
        <v>24988.508880040354</v>
      </c>
      <c r="AE68" s="747">
        <f t="shared" si="12"/>
        <v>28566.336444127141</v>
      </c>
      <c r="AF68" s="747">
        <f t="shared" si="12"/>
        <v>29106.768659402209</v>
      </c>
      <c r="AG68" s="747">
        <f t="shared" si="12"/>
        <v>29616.18544181266</v>
      </c>
      <c r="AH68" s="747">
        <f t="shared" si="12"/>
        <v>31177.197841684338</v>
      </c>
      <c r="AI68" s="747">
        <f t="shared" si="12"/>
        <v>31412.066855399949</v>
      </c>
      <c r="AJ68" s="747">
        <f t="shared" si="12"/>
        <v>31330.360318255378</v>
      </c>
      <c r="AK68" s="747">
        <f t="shared" si="12"/>
        <v>32816.997821773213</v>
      </c>
      <c r="AL68" s="747">
        <f t="shared" si="12"/>
        <v>32432.691478735265</v>
      </c>
      <c r="AM68" s="747">
        <f t="shared" si="12"/>
        <v>32695.048097184153</v>
      </c>
      <c r="AN68" s="747">
        <f t="shared" si="12"/>
        <v>33440.039882714133</v>
      </c>
      <c r="AO68" s="747">
        <f t="shared" si="12"/>
        <v>32621.927406426425</v>
      </c>
      <c r="AP68" s="747">
        <f t="shared" si="12"/>
        <v>31592.319407167539</v>
      </c>
      <c r="AQ68" s="747">
        <f t="shared" si="12"/>
        <v>29801.028667196406</v>
      </c>
      <c r="AR68" s="747">
        <f t="shared" si="12"/>
        <v>30369.564865834327</v>
      </c>
      <c r="AS68" s="747">
        <f t="shared" si="12"/>
        <v>31649.526750456433</v>
      </c>
      <c r="AT68" s="747">
        <f t="shared" si="12"/>
        <v>27844.516069499776</v>
      </c>
      <c r="AU68" s="747">
        <f t="shared" si="12"/>
        <v>28311.688870057616</v>
      </c>
      <c r="AV68" s="747">
        <f t="shared" si="12"/>
        <v>27768.823715577033</v>
      </c>
      <c r="AW68" s="747">
        <f t="shared" si="12"/>
        <v>29430.941513110316</v>
      </c>
      <c r="AX68" s="747">
        <f t="shared" si="12"/>
        <v>28803.907149894116</v>
      </c>
      <c r="AY68" s="747">
        <f>SUM(AY69:AY71)</f>
        <v>28813.468297067207</v>
      </c>
      <c r="AZ68" s="748"/>
      <c r="BA68" s="748"/>
      <c r="BB68" s="748"/>
      <c r="BC68" s="748"/>
      <c r="BD68" s="748"/>
      <c r="BE68" s="748"/>
      <c r="BF68" s="749"/>
      <c r="BG68" s="75"/>
    </row>
    <row r="69" spans="1:63" ht="15.75" thickTop="1" thickBot="1">
      <c r="W69" s="737"/>
      <c r="X69" s="492" t="s">
        <v>198</v>
      </c>
      <c r="Y69" s="259"/>
      <c r="Z69" s="493"/>
      <c r="AA69" s="260">
        <v>12424.358243728177</v>
      </c>
      <c r="AB69" s="260">
        <v>12457.050510604888</v>
      </c>
      <c r="AC69" s="260">
        <v>13491.881913312984</v>
      </c>
      <c r="AD69" s="260">
        <v>13262.715116842475</v>
      </c>
      <c r="AE69" s="260">
        <v>15754.880913536417</v>
      </c>
      <c r="AF69" s="260">
        <v>16041.025518136634</v>
      </c>
      <c r="AG69" s="260">
        <v>16484.720502588578</v>
      </c>
      <c r="AH69" s="260">
        <v>17056.889437872578</v>
      </c>
      <c r="AI69" s="260">
        <v>17086.230257302534</v>
      </c>
      <c r="AJ69" s="260">
        <v>16840.903510565735</v>
      </c>
      <c r="AK69" s="260">
        <v>16986.229817081476</v>
      </c>
      <c r="AL69" s="260">
        <v>15759.485264112602</v>
      </c>
      <c r="AM69" s="260">
        <v>15193.066976590781</v>
      </c>
      <c r="AN69" s="260">
        <v>15190.869708625942</v>
      </c>
      <c r="AO69" s="260">
        <v>14647.526466154071</v>
      </c>
      <c r="AP69" s="260">
        <v>14096.074780624735</v>
      </c>
      <c r="AQ69" s="260">
        <v>13241.85405331849</v>
      </c>
      <c r="AR69" s="260">
        <v>13091.605004275749</v>
      </c>
      <c r="AS69" s="260">
        <v>14732.920311835125</v>
      </c>
      <c r="AT69" s="260">
        <v>12039.112959965241</v>
      </c>
      <c r="AU69" s="260">
        <v>12543.41838591992</v>
      </c>
      <c r="AV69" s="260">
        <v>11943.498369081019</v>
      </c>
      <c r="AW69" s="260">
        <v>12517.9685793893</v>
      </c>
      <c r="AX69" s="260">
        <v>12322.335416498878</v>
      </c>
      <c r="AY69" s="260">
        <v>12345.821854177106</v>
      </c>
      <c r="AZ69" s="263"/>
      <c r="BA69" s="263"/>
      <c r="BB69" s="263"/>
      <c r="BC69" s="263"/>
      <c r="BD69" s="263"/>
      <c r="BE69" s="263"/>
      <c r="BF69" s="264"/>
      <c r="BG69" s="75"/>
    </row>
    <row r="70" spans="1:63" ht="15.75" thickTop="1" thickBot="1">
      <c r="W70" s="737"/>
      <c r="X70" s="494" t="s">
        <v>199</v>
      </c>
      <c r="Y70" s="261"/>
      <c r="Z70" s="495"/>
      <c r="AA70" s="262">
        <v>702.83026999291678</v>
      </c>
      <c r="AB70" s="262">
        <v>686.44620024230187</v>
      </c>
      <c r="AC70" s="262">
        <v>698.89764571316766</v>
      </c>
      <c r="AD70" s="262">
        <v>680.74547632983922</v>
      </c>
      <c r="AE70" s="262">
        <v>701.91349393186852</v>
      </c>
      <c r="AF70" s="262">
        <v>667.82873473264453</v>
      </c>
      <c r="AG70" s="262">
        <v>640.46784939712438</v>
      </c>
      <c r="AH70" s="262">
        <v>655.23057167867137</v>
      </c>
      <c r="AI70" s="262">
        <v>609.1187236752379</v>
      </c>
      <c r="AJ70" s="262">
        <v>652.57502705106276</v>
      </c>
      <c r="AK70" s="262">
        <v>655.91443265909516</v>
      </c>
      <c r="AL70" s="262">
        <v>630.52981102330273</v>
      </c>
      <c r="AM70" s="262">
        <v>577.04643230948568</v>
      </c>
      <c r="AN70" s="262">
        <v>516.5268173218675</v>
      </c>
      <c r="AO70" s="262">
        <v>506.69926841574829</v>
      </c>
      <c r="AP70" s="262">
        <v>506.81438218982044</v>
      </c>
      <c r="AQ70" s="262">
        <v>522.35987148863205</v>
      </c>
      <c r="AR70" s="262">
        <v>561.19836242802796</v>
      </c>
      <c r="AS70" s="262">
        <v>530.41167542322773</v>
      </c>
      <c r="AT70" s="262">
        <v>513.68788841490209</v>
      </c>
      <c r="AU70" s="262">
        <v>526.91409091663695</v>
      </c>
      <c r="AV70" s="262">
        <v>524.12535460171284</v>
      </c>
      <c r="AW70" s="262">
        <v>528.10321016884393</v>
      </c>
      <c r="AX70" s="262">
        <v>604.69033239592966</v>
      </c>
      <c r="AY70" s="262">
        <v>616.68782108333949</v>
      </c>
      <c r="AZ70" s="265"/>
      <c r="BA70" s="265"/>
      <c r="BB70" s="265"/>
      <c r="BC70" s="265"/>
      <c r="BD70" s="265"/>
      <c r="BE70" s="265"/>
      <c r="BF70" s="266"/>
      <c r="BG70" s="75"/>
    </row>
    <row r="71" spans="1:63" ht="15.75" thickTop="1" thickBot="1">
      <c r="W71" s="750"/>
      <c r="X71" s="751" t="s">
        <v>200</v>
      </c>
      <c r="Y71" s="752"/>
      <c r="Z71" s="753"/>
      <c r="AA71" s="754">
        <v>10848.646776984273</v>
      </c>
      <c r="AB71" s="754">
        <v>11020.071918111318</v>
      </c>
      <c r="AC71" s="754">
        <v>11776.486400885249</v>
      </c>
      <c r="AD71" s="754">
        <v>11045.048286868039</v>
      </c>
      <c r="AE71" s="754">
        <v>12109.542036658853</v>
      </c>
      <c r="AF71" s="754">
        <v>12397.914406532929</v>
      </c>
      <c r="AG71" s="754">
        <v>12490.997089826957</v>
      </c>
      <c r="AH71" s="754">
        <v>13465.077832133087</v>
      </c>
      <c r="AI71" s="754">
        <v>13716.717874422176</v>
      </c>
      <c r="AJ71" s="754">
        <v>13836.881780638581</v>
      </c>
      <c r="AK71" s="754">
        <v>15174.85357203264</v>
      </c>
      <c r="AL71" s="754">
        <v>16042.67640359936</v>
      </c>
      <c r="AM71" s="754">
        <v>16924.934688283887</v>
      </c>
      <c r="AN71" s="754">
        <v>17732.643356766319</v>
      </c>
      <c r="AO71" s="754">
        <v>17467.701671856605</v>
      </c>
      <c r="AP71" s="754">
        <v>16989.430244352985</v>
      </c>
      <c r="AQ71" s="754">
        <v>16036.814742389284</v>
      </c>
      <c r="AR71" s="754">
        <v>16716.761499130549</v>
      </c>
      <c r="AS71" s="754">
        <v>16386.19476319808</v>
      </c>
      <c r="AT71" s="754">
        <v>15291.715221119632</v>
      </c>
      <c r="AU71" s="754">
        <v>15241.356393221062</v>
      </c>
      <c r="AV71" s="754">
        <v>15301.1999918943</v>
      </c>
      <c r="AW71" s="754">
        <v>16384.869723552172</v>
      </c>
      <c r="AX71" s="754">
        <v>15876.881400999308</v>
      </c>
      <c r="AY71" s="754">
        <v>15850.95862180676</v>
      </c>
      <c r="AZ71" s="755"/>
      <c r="BA71" s="755"/>
      <c r="BB71" s="755"/>
      <c r="BC71" s="755"/>
      <c r="BD71" s="755"/>
      <c r="BE71" s="755"/>
      <c r="BF71" s="756"/>
      <c r="BG71" s="75"/>
    </row>
    <row r="72" spans="1:63" ht="15" thickBot="1">
      <c r="W72" s="763" t="s">
        <v>369</v>
      </c>
      <c r="X72" s="758"/>
      <c r="Y72" s="759"/>
      <c r="Z72" s="760"/>
      <c r="AA72" s="761">
        <v>580.9365571248062</v>
      </c>
      <c r="AB72" s="761">
        <v>631.23952092324578</v>
      </c>
      <c r="AC72" s="761">
        <v>661.82365437679505</v>
      </c>
      <c r="AD72" s="761">
        <v>650.55939365539734</v>
      </c>
      <c r="AE72" s="761">
        <v>653.5832177937333</v>
      </c>
      <c r="AF72" s="761">
        <v>924.44909848849352</v>
      </c>
      <c r="AG72" s="761">
        <v>1026.6000650839744</v>
      </c>
      <c r="AH72" s="761">
        <v>1126.7623204237623</v>
      </c>
      <c r="AI72" s="761">
        <v>1064.115089920746</v>
      </c>
      <c r="AJ72" s="761">
        <v>1104.0159179855241</v>
      </c>
      <c r="AK72" s="761">
        <v>1029.8061630373229</v>
      </c>
      <c r="AL72" s="761">
        <v>1074.2164097368179</v>
      </c>
      <c r="AM72" s="761">
        <v>1022.3384205504215</v>
      </c>
      <c r="AN72" s="761">
        <v>966.84872660408905</v>
      </c>
      <c r="AO72" s="761">
        <v>925.01333515752594</v>
      </c>
      <c r="AP72" s="761">
        <v>961.83153175001735</v>
      </c>
      <c r="AQ72" s="761">
        <v>990.05205136502946</v>
      </c>
      <c r="AR72" s="761">
        <v>1032.8356769315515</v>
      </c>
      <c r="AS72" s="761">
        <v>947.66155622232623</v>
      </c>
      <c r="AT72" s="761">
        <v>864.15181782157379</v>
      </c>
      <c r="AU72" s="761">
        <v>813.54833040206904</v>
      </c>
      <c r="AV72" s="761">
        <v>772.67787512432869</v>
      </c>
      <c r="AW72" s="761">
        <v>757.72940648439112</v>
      </c>
      <c r="AX72" s="761">
        <v>704.97807701829265</v>
      </c>
      <c r="AY72" s="761">
        <v>678.81496037452894</v>
      </c>
      <c r="AZ72" s="761">
        <v>0</v>
      </c>
      <c r="BA72" s="761">
        <v>0</v>
      </c>
      <c r="BB72" s="761">
        <v>0</v>
      </c>
      <c r="BC72" s="761">
        <v>0</v>
      </c>
      <c r="BD72" s="761">
        <v>0</v>
      </c>
      <c r="BE72" s="761">
        <v>0</v>
      </c>
      <c r="BF72" s="762"/>
      <c r="BG72" s="68"/>
      <c r="BH72" s="192"/>
      <c r="BI72" s="192"/>
      <c r="BJ72" s="192"/>
      <c r="BK72" s="192"/>
    </row>
    <row r="73" spans="1:63" ht="15.75" thickTop="1" thickBot="1">
      <c r="W73" s="158" t="s">
        <v>95</v>
      </c>
      <c r="X73" s="757"/>
      <c r="Y73" s="29"/>
      <c r="Z73" s="252"/>
      <c r="AA73" s="253">
        <f t="shared" ref="AA73:AX73" si="13">SUM(AA5,AA53,AA65,AA68,AA72)</f>
        <v>1155993.6199186796</v>
      </c>
      <c r="AB73" s="253">
        <f t="shared" si="13"/>
        <v>1164474.3457873142</v>
      </c>
      <c r="AC73" s="253">
        <f t="shared" si="13"/>
        <v>1174619.0060873441</v>
      </c>
      <c r="AD73" s="253">
        <f t="shared" si="13"/>
        <v>1167714.718128694</v>
      </c>
      <c r="AE73" s="253">
        <f t="shared" si="13"/>
        <v>1228936.691288366</v>
      </c>
      <c r="AF73" s="253">
        <f t="shared" si="13"/>
        <v>1242494.0219719762</v>
      </c>
      <c r="AG73" s="253">
        <f t="shared" si="13"/>
        <v>1255264.1975761761</v>
      </c>
      <c r="AH73" s="253">
        <f t="shared" si="13"/>
        <v>1253057.3066774141</v>
      </c>
      <c r="AI73" s="253">
        <f t="shared" si="13"/>
        <v>1218257.7616433445</v>
      </c>
      <c r="AJ73" s="253">
        <f t="shared" si="13"/>
        <v>1253082.1471642535</v>
      </c>
      <c r="AK73" s="253">
        <f t="shared" si="13"/>
        <v>1274297.9880752186</v>
      </c>
      <c r="AL73" s="253">
        <f t="shared" si="13"/>
        <v>1257384.5600184447</v>
      </c>
      <c r="AM73" s="253">
        <f t="shared" si="13"/>
        <v>1294399.1984102507</v>
      </c>
      <c r="AN73" s="253">
        <f t="shared" si="13"/>
        <v>1299490.6085126081</v>
      </c>
      <c r="AO73" s="253">
        <f t="shared" si="13"/>
        <v>1298433.888479592</v>
      </c>
      <c r="AP73" s="253">
        <f t="shared" si="13"/>
        <v>1305938.823502714</v>
      </c>
      <c r="AQ73" s="253">
        <f t="shared" si="13"/>
        <v>1285177.8372811647</v>
      </c>
      <c r="AR73" s="253">
        <f t="shared" si="13"/>
        <v>1319799.1935798761</v>
      </c>
      <c r="AS73" s="253">
        <f t="shared" si="13"/>
        <v>1235455.8102211806</v>
      </c>
      <c r="AT73" s="253">
        <f t="shared" si="13"/>
        <v>1162606.1917643156</v>
      </c>
      <c r="AU73" s="253">
        <f t="shared" si="13"/>
        <v>1212970.2251414123</v>
      </c>
      <c r="AV73" s="253">
        <f t="shared" si="13"/>
        <v>1261862.9379535266</v>
      </c>
      <c r="AW73" s="253">
        <f t="shared" si="13"/>
        <v>1296186.3583642477</v>
      </c>
      <c r="AX73" s="253">
        <f t="shared" si="13"/>
        <v>1311509.1492174941</v>
      </c>
      <c r="AY73" s="253">
        <f>SUM(AY5,AY53,AY65,AY68,AY72)</f>
        <v>1265490.6093163129</v>
      </c>
      <c r="AZ73" s="76"/>
      <c r="BA73" s="76"/>
      <c r="BB73" s="76"/>
      <c r="BC73" s="76"/>
      <c r="BD73" s="76"/>
      <c r="BE73" s="76"/>
      <c r="BF73" s="77"/>
      <c r="BG73" s="78"/>
    </row>
    <row r="75" spans="1:63" ht="18.75">
      <c r="V75" s="162"/>
      <c r="Y75" s="1" t="s">
        <v>201</v>
      </c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</row>
    <row r="76" spans="1:63">
      <c r="Y76" s="496" t="s">
        <v>75</v>
      </c>
      <c r="Z76" s="367"/>
      <c r="AA76" s="13">
        <v>1990</v>
      </c>
      <c r="AB76" s="13">
        <f t="shared" ref="AB76:BE76" si="14">AA76+1</f>
        <v>1991</v>
      </c>
      <c r="AC76" s="13">
        <f t="shared" si="14"/>
        <v>1992</v>
      </c>
      <c r="AD76" s="13">
        <f t="shared" si="14"/>
        <v>1993</v>
      </c>
      <c r="AE76" s="13">
        <f t="shared" si="14"/>
        <v>1994</v>
      </c>
      <c r="AF76" s="13">
        <f t="shared" si="14"/>
        <v>1995</v>
      </c>
      <c r="AG76" s="13">
        <f t="shared" si="14"/>
        <v>1996</v>
      </c>
      <c r="AH76" s="13">
        <f t="shared" si="14"/>
        <v>1997</v>
      </c>
      <c r="AI76" s="13">
        <f t="shared" si="14"/>
        <v>1998</v>
      </c>
      <c r="AJ76" s="13">
        <f t="shared" si="14"/>
        <v>1999</v>
      </c>
      <c r="AK76" s="13">
        <f t="shared" si="14"/>
        <v>2000</v>
      </c>
      <c r="AL76" s="13">
        <f t="shared" si="14"/>
        <v>2001</v>
      </c>
      <c r="AM76" s="13">
        <f t="shared" si="14"/>
        <v>2002</v>
      </c>
      <c r="AN76" s="13">
        <f t="shared" si="14"/>
        <v>2003</v>
      </c>
      <c r="AO76" s="13">
        <f t="shared" si="14"/>
        <v>2004</v>
      </c>
      <c r="AP76" s="13">
        <f t="shared" si="14"/>
        <v>2005</v>
      </c>
      <c r="AQ76" s="13">
        <f t="shared" si="14"/>
        <v>2006</v>
      </c>
      <c r="AR76" s="13">
        <f t="shared" si="14"/>
        <v>2007</v>
      </c>
      <c r="AS76" s="13">
        <f t="shared" si="14"/>
        <v>2008</v>
      </c>
      <c r="AT76" s="13">
        <f t="shared" si="14"/>
        <v>2009</v>
      </c>
      <c r="AU76" s="13">
        <f t="shared" si="14"/>
        <v>2010</v>
      </c>
      <c r="AV76" s="13">
        <f t="shared" si="14"/>
        <v>2011</v>
      </c>
      <c r="AW76" s="13">
        <f t="shared" si="14"/>
        <v>2012</v>
      </c>
      <c r="AX76" s="13">
        <f t="shared" si="14"/>
        <v>2013</v>
      </c>
      <c r="AY76" s="13">
        <f t="shared" si="14"/>
        <v>2014</v>
      </c>
      <c r="AZ76" s="13">
        <f t="shared" si="14"/>
        <v>2015</v>
      </c>
      <c r="BA76" s="13">
        <f t="shared" si="14"/>
        <v>2016</v>
      </c>
      <c r="BB76" s="13">
        <f t="shared" si="14"/>
        <v>2017</v>
      </c>
      <c r="BC76" s="13">
        <f t="shared" si="14"/>
        <v>2018</v>
      </c>
      <c r="BD76" s="13">
        <f t="shared" si="14"/>
        <v>2019</v>
      </c>
      <c r="BE76" s="13">
        <f t="shared" si="14"/>
        <v>2020</v>
      </c>
      <c r="BF76" s="13" t="s">
        <v>136</v>
      </c>
      <c r="BG76" s="13" t="s">
        <v>11</v>
      </c>
    </row>
    <row r="77" spans="1:63" s="32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7" t="s">
        <v>194</v>
      </c>
      <c r="Z77" s="14"/>
      <c r="AA77" s="14">
        <f t="shared" ref="AA77:AX77" si="15">AA6/10^3</f>
        <v>334.53601790551909</v>
      </c>
      <c r="AB77" s="14">
        <f t="shared" si="15"/>
        <v>337.0577021100076</v>
      </c>
      <c r="AC77" s="14">
        <f t="shared" si="15"/>
        <v>343.6163480801651</v>
      </c>
      <c r="AD77" s="14">
        <f t="shared" si="15"/>
        <v>326.53497071469366</v>
      </c>
      <c r="AE77" s="14">
        <f t="shared" si="15"/>
        <v>367.29420865985571</v>
      </c>
      <c r="AF77" s="14">
        <f t="shared" si="15"/>
        <v>356.1551054091064</v>
      </c>
      <c r="AG77" s="14">
        <f t="shared" si="15"/>
        <v>357.15027990310227</v>
      </c>
      <c r="AH77" s="14">
        <f t="shared" si="15"/>
        <v>354.45915007255428</v>
      </c>
      <c r="AI77" s="14">
        <f t="shared" si="15"/>
        <v>341.30665876951775</v>
      </c>
      <c r="AJ77" s="14">
        <f t="shared" si="15"/>
        <v>359.49586283002316</v>
      </c>
      <c r="AK77" s="14">
        <f t="shared" si="15"/>
        <v>367.15022502664874</v>
      </c>
      <c r="AL77" s="14">
        <f t="shared" si="15"/>
        <v>356.99027672446476</v>
      </c>
      <c r="AM77" s="14">
        <f t="shared" si="15"/>
        <v>386.98989334966507</v>
      </c>
      <c r="AN77" s="14">
        <f t="shared" si="15"/>
        <v>401.09817339030963</v>
      </c>
      <c r="AO77" s="14">
        <f t="shared" si="15"/>
        <v>397.36239730503195</v>
      </c>
      <c r="AP77" s="14">
        <f t="shared" si="15"/>
        <v>418.46859248854662</v>
      </c>
      <c r="AQ77" s="14">
        <f t="shared" si="15"/>
        <v>407.48042657887999</v>
      </c>
      <c r="AR77" s="14">
        <f t="shared" si="15"/>
        <v>470.61125403321591</v>
      </c>
      <c r="AS77" s="14">
        <f t="shared" si="15"/>
        <v>445.33096178099743</v>
      </c>
      <c r="AT77" s="14">
        <f t="shared" si="15"/>
        <v>408.83528372266989</v>
      </c>
      <c r="AU77" s="14">
        <f t="shared" si="15"/>
        <v>434.56406605225447</v>
      </c>
      <c r="AV77" s="14">
        <f t="shared" si="15"/>
        <v>492.37740186493755</v>
      </c>
      <c r="AW77" s="14">
        <f t="shared" si="15"/>
        <v>536.04586942249489</v>
      </c>
      <c r="AX77" s="14">
        <f t="shared" si="15"/>
        <v>536.84022786105959</v>
      </c>
      <c r="AY77" s="14">
        <f>AY6/10^3</f>
        <v>506.65133667662406</v>
      </c>
      <c r="AZ77" s="31"/>
      <c r="BA77" s="31"/>
      <c r="BB77" s="31"/>
      <c r="BC77" s="31"/>
      <c r="BD77" s="31"/>
      <c r="BE77" s="31"/>
      <c r="BF77" s="31"/>
      <c r="BG77" s="31"/>
    </row>
    <row r="78" spans="1:63" s="32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7" t="s">
        <v>195</v>
      </c>
      <c r="Z78" s="14"/>
      <c r="AA78" s="14">
        <f t="shared" ref="AA78:AX78" si="16">AA13/10^3</f>
        <v>393.93060643059948</v>
      </c>
      <c r="AB78" s="14">
        <f t="shared" si="16"/>
        <v>388.88552865054061</v>
      </c>
      <c r="AC78" s="14">
        <f t="shared" si="16"/>
        <v>381.24148167319254</v>
      </c>
      <c r="AD78" s="14">
        <f t="shared" si="16"/>
        <v>380.74906347135982</v>
      </c>
      <c r="AE78" s="14">
        <f t="shared" si="16"/>
        <v>389.15156151988401</v>
      </c>
      <c r="AF78" s="14">
        <f t="shared" si="16"/>
        <v>395.268856248183</v>
      </c>
      <c r="AG78" s="14">
        <f t="shared" si="16"/>
        <v>400.08546401385246</v>
      </c>
      <c r="AH78" s="14">
        <f t="shared" si="16"/>
        <v>399.63657067483041</v>
      </c>
      <c r="AI78" s="14">
        <f t="shared" si="16"/>
        <v>377.15775708472614</v>
      </c>
      <c r="AJ78" s="14">
        <f t="shared" si="16"/>
        <v>384.39301212344975</v>
      </c>
      <c r="AK78" s="14">
        <f t="shared" si="16"/>
        <v>393.36738063916266</v>
      </c>
      <c r="AL78" s="14">
        <f t="shared" si="16"/>
        <v>386.88206936079285</v>
      </c>
      <c r="AM78" s="14">
        <f t="shared" si="16"/>
        <v>398.30679918421316</v>
      </c>
      <c r="AN78" s="14">
        <f t="shared" si="16"/>
        <v>399.09385096693336</v>
      </c>
      <c r="AO78" s="14">
        <f t="shared" si="16"/>
        <v>402.028450817578</v>
      </c>
      <c r="AP78" s="14">
        <f t="shared" si="16"/>
        <v>389.6027651017767</v>
      </c>
      <c r="AQ78" s="14">
        <f t="shared" si="16"/>
        <v>394.36973866928213</v>
      </c>
      <c r="AR78" s="14">
        <f t="shared" si="16"/>
        <v>378.68581543025113</v>
      </c>
      <c r="AS78" s="14">
        <f t="shared" si="16"/>
        <v>345.61197884834962</v>
      </c>
      <c r="AT78" s="14">
        <f t="shared" si="16"/>
        <v>318.02349805512023</v>
      </c>
      <c r="AU78" s="14">
        <f t="shared" si="16"/>
        <v>352.3317412625708</v>
      </c>
      <c r="AV78" s="14">
        <f t="shared" si="16"/>
        <v>348.35598759740094</v>
      </c>
      <c r="AW78" s="14">
        <f t="shared" si="16"/>
        <v>345.87265190671428</v>
      </c>
      <c r="AX78" s="14">
        <f t="shared" si="16"/>
        <v>355.65707539470185</v>
      </c>
      <c r="AY78" s="14">
        <f>AY13/10^3</f>
        <v>339.58666602093149</v>
      </c>
      <c r="AZ78" s="31"/>
      <c r="BA78" s="31"/>
      <c r="BB78" s="31"/>
      <c r="BC78" s="31"/>
      <c r="BD78" s="31"/>
      <c r="BE78" s="31"/>
      <c r="BF78" s="31"/>
      <c r="BG78" s="31"/>
    </row>
    <row r="79" spans="1:63" s="32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7" t="s">
        <v>196</v>
      </c>
      <c r="Z79" s="14"/>
      <c r="AA79" s="14">
        <f t="shared" ref="AA79:AX79" si="17">AA47/10^3</f>
        <v>199.82562056360433</v>
      </c>
      <c r="AB79" s="14">
        <f t="shared" si="17"/>
        <v>212.25619927115685</v>
      </c>
      <c r="AC79" s="14">
        <f t="shared" si="17"/>
        <v>218.47512248453634</v>
      </c>
      <c r="AD79" s="14">
        <f t="shared" si="17"/>
        <v>222.1293897112815</v>
      </c>
      <c r="AE79" s="14">
        <f t="shared" si="17"/>
        <v>231.19547440331098</v>
      </c>
      <c r="AF79" s="14">
        <f t="shared" si="17"/>
        <v>240.05011651154967</v>
      </c>
      <c r="AG79" s="14">
        <f t="shared" si="17"/>
        <v>246.4675817639168</v>
      </c>
      <c r="AH79" s="14">
        <f t="shared" si="17"/>
        <v>247.75493493176569</v>
      </c>
      <c r="AI79" s="14">
        <f t="shared" si="17"/>
        <v>245.86201840931523</v>
      </c>
      <c r="AJ79" s="14">
        <f t="shared" si="17"/>
        <v>249.68959573795763</v>
      </c>
      <c r="AK79" s="14">
        <f t="shared" si="17"/>
        <v>248.49546759535488</v>
      </c>
      <c r="AL79" s="14">
        <f t="shared" si="17"/>
        <v>252.5103908068327</v>
      </c>
      <c r="AM79" s="14">
        <f t="shared" si="17"/>
        <v>248.20004544518616</v>
      </c>
      <c r="AN79" s="14">
        <f t="shared" si="17"/>
        <v>243.97907356876897</v>
      </c>
      <c r="AO79" s="14">
        <f t="shared" si="17"/>
        <v>238.1409348243337</v>
      </c>
      <c r="AP79" s="14">
        <f t="shared" si="17"/>
        <v>232.27279150001752</v>
      </c>
      <c r="AQ79" s="14">
        <f t="shared" si="17"/>
        <v>229.22606497146464</v>
      </c>
      <c r="AR79" s="14">
        <f t="shared" si="17"/>
        <v>226.30462623040799</v>
      </c>
      <c r="AS79" s="14">
        <f t="shared" si="17"/>
        <v>217.81067734320732</v>
      </c>
      <c r="AT79" s="14">
        <f t="shared" si="17"/>
        <v>214.40064705736063</v>
      </c>
      <c r="AU79" s="14">
        <f t="shared" si="17"/>
        <v>215.12845042851151</v>
      </c>
      <c r="AV79" s="14">
        <f t="shared" si="17"/>
        <v>212.35616837402679</v>
      </c>
      <c r="AW79" s="14">
        <f t="shared" si="17"/>
        <v>217.16901653483643</v>
      </c>
      <c r="AX79" s="14">
        <f t="shared" si="17"/>
        <v>215.53659734613009</v>
      </c>
      <c r="AY79" s="14">
        <f>AY47/10^3</f>
        <v>208.03416897644721</v>
      </c>
      <c r="AZ79" s="31"/>
      <c r="BA79" s="31"/>
      <c r="BB79" s="31"/>
      <c r="BC79" s="31"/>
      <c r="BD79" s="31"/>
      <c r="BE79" s="31"/>
      <c r="BF79" s="31"/>
      <c r="BG79" s="31"/>
    </row>
    <row r="80" spans="1:63" s="32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7" t="s">
        <v>202</v>
      </c>
      <c r="Z80" s="14"/>
      <c r="AA80" s="14">
        <f t="shared" ref="AA80:AX80" si="18">(AA31)/10^3</f>
        <v>80.185517418788606</v>
      </c>
      <c r="AB80" s="14">
        <f t="shared" si="18"/>
        <v>76.87824759035216</v>
      </c>
      <c r="AC80" s="14">
        <f t="shared" si="18"/>
        <v>76.735661993726339</v>
      </c>
      <c r="AD80" s="14">
        <f t="shared" si="18"/>
        <v>81.542897419543621</v>
      </c>
      <c r="AE80" s="14">
        <f t="shared" si="18"/>
        <v>82.956475770017619</v>
      </c>
      <c r="AF80" s="14">
        <f t="shared" si="18"/>
        <v>86.867530693324483</v>
      </c>
      <c r="AG80" s="14">
        <f t="shared" si="18"/>
        <v>86.525963281376775</v>
      </c>
      <c r="AH80" s="14">
        <f t="shared" si="18"/>
        <v>88.309791381250847</v>
      </c>
      <c r="AI80" s="14">
        <f t="shared" si="18"/>
        <v>97.178415416322977</v>
      </c>
      <c r="AJ80" s="14">
        <f t="shared" si="18"/>
        <v>100.68146442297687</v>
      </c>
      <c r="AK80" s="14">
        <f t="shared" si="18"/>
        <v>102.04047332488774</v>
      </c>
      <c r="AL80" s="14">
        <f t="shared" si="18"/>
        <v>103.00147469135833</v>
      </c>
      <c r="AM80" s="14">
        <f t="shared" si="18"/>
        <v>102.83979087987208</v>
      </c>
      <c r="AN80" s="14">
        <f t="shared" si="18"/>
        <v>100.2661543993446</v>
      </c>
      <c r="AO80" s="14">
        <f t="shared" si="18"/>
        <v>107.74314763178006</v>
      </c>
      <c r="AP80" s="14">
        <f t="shared" si="18"/>
        <v>109.06125782915348</v>
      </c>
      <c r="AQ80" s="14">
        <f t="shared" si="18"/>
        <v>103.36497448662475</v>
      </c>
      <c r="AR80" s="14">
        <f t="shared" si="18"/>
        <v>94.44465156853515</v>
      </c>
      <c r="AS80" s="14">
        <f t="shared" si="18"/>
        <v>83.597452689519059</v>
      </c>
      <c r="AT80" s="14">
        <f t="shared" si="18"/>
        <v>89.122767347180357</v>
      </c>
      <c r="AU80" s="14">
        <f t="shared" si="18"/>
        <v>73.850733800483198</v>
      </c>
      <c r="AV80" s="14">
        <f t="shared" si="18"/>
        <v>74.602671664822765</v>
      </c>
      <c r="AW80" s="14">
        <f t="shared" si="18"/>
        <v>61.619576423408873</v>
      </c>
      <c r="AX80" s="14">
        <f t="shared" si="18"/>
        <v>69.341832840129669</v>
      </c>
      <c r="AY80" s="14">
        <f>(AY31)/10^3</f>
        <v>79.534852928007439</v>
      </c>
      <c r="AZ80" s="31"/>
      <c r="BA80" s="31"/>
      <c r="BB80" s="31"/>
      <c r="BC80" s="31"/>
      <c r="BD80" s="31"/>
      <c r="BE80" s="31"/>
      <c r="BF80" s="31"/>
      <c r="BG80" s="31"/>
    </row>
    <row r="81" spans="1:59" s="32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7" t="s">
        <v>203</v>
      </c>
      <c r="Z81" s="14"/>
      <c r="AA81" s="14">
        <f t="shared" ref="AA81:AX81" si="19">AA52/10^3</f>
        <v>58.366144410396345</v>
      </c>
      <c r="AB81" s="14">
        <f t="shared" si="19"/>
        <v>58.963626419680352</v>
      </c>
      <c r="AC81" s="14">
        <f t="shared" si="19"/>
        <v>62.397888166444339</v>
      </c>
      <c r="AD81" s="14">
        <f t="shared" si="19"/>
        <v>66.872807563926898</v>
      </c>
      <c r="AE81" s="14">
        <f t="shared" si="19"/>
        <v>63.592652484047775</v>
      </c>
      <c r="AF81" s="14">
        <f t="shared" si="19"/>
        <v>68.309933195733009</v>
      </c>
      <c r="AG81" s="14">
        <f t="shared" si="19"/>
        <v>68.14495556180384</v>
      </c>
      <c r="AH81" s="14">
        <f t="shared" si="19"/>
        <v>67.010560432702306</v>
      </c>
      <c r="AI81" s="14">
        <f t="shared" si="19"/>
        <v>66.608288275874074</v>
      </c>
      <c r="AJ81" s="14">
        <f t="shared" si="19"/>
        <v>68.575982811225686</v>
      </c>
      <c r="AK81" s="14">
        <f t="shared" si="19"/>
        <v>71.03731825530798</v>
      </c>
      <c r="AL81" s="14">
        <f t="shared" si="19"/>
        <v>67.613929415835713</v>
      </c>
      <c r="AM81" s="14">
        <f t="shared" si="19"/>
        <v>70.171665609411178</v>
      </c>
      <c r="AN81" s="14">
        <f t="shared" si="19"/>
        <v>67.215175898173342</v>
      </c>
      <c r="AO81" s="14">
        <f t="shared" si="19"/>
        <v>66.341161343336253</v>
      </c>
      <c r="AP81" s="14">
        <f t="shared" si="19"/>
        <v>69.6137799975603</v>
      </c>
      <c r="AQ81" s="14">
        <f t="shared" si="19"/>
        <v>65.479128850667379</v>
      </c>
      <c r="AR81" s="14">
        <f t="shared" si="19"/>
        <v>64.553367115117396</v>
      </c>
      <c r="AS81" s="14">
        <f t="shared" si="19"/>
        <v>60.89743021562554</v>
      </c>
      <c r="AT81" s="14">
        <f t="shared" si="19"/>
        <v>59.611361320704731</v>
      </c>
      <c r="AU81" s="14">
        <f t="shared" si="19"/>
        <v>62.883340161971006</v>
      </c>
      <c r="AV81" s="14">
        <f t="shared" si="19"/>
        <v>60.670131916765939</v>
      </c>
      <c r="AW81" s="14">
        <f t="shared" si="19"/>
        <v>60.038768056961821</v>
      </c>
      <c r="AX81" s="14">
        <f t="shared" si="19"/>
        <v>57.66004618463127</v>
      </c>
      <c r="AY81" s="14">
        <f>AY52/10^3</f>
        <v>55.497050399312691</v>
      </c>
      <c r="AZ81" s="31"/>
      <c r="BA81" s="31"/>
      <c r="BB81" s="31"/>
      <c r="BC81" s="31"/>
      <c r="BD81" s="31"/>
      <c r="BE81" s="31"/>
      <c r="BF81" s="31"/>
      <c r="BG81" s="31"/>
    </row>
    <row r="82" spans="1:59" s="32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7" t="s">
        <v>140</v>
      </c>
      <c r="Z82" s="14"/>
      <c r="AA82" s="14">
        <f>AA53/10^3</f>
        <v>63.984058309569839</v>
      </c>
      <c r="AB82" s="14">
        <f t="shared" ref="AB82:AX82" si="20">AB53/10^3</f>
        <v>65.090357907523455</v>
      </c>
      <c r="AC82" s="14">
        <f t="shared" si="20"/>
        <v>65.03040710150519</v>
      </c>
      <c r="AD82" s="14">
        <f t="shared" si="20"/>
        <v>63.722999755459121</v>
      </c>
      <c r="AE82" s="14">
        <f t="shared" si="20"/>
        <v>65.183855974376669</v>
      </c>
      <c r="AF82" s="14">
        <f t="shared" si="20"/>
        <v>65.452136770522287</v>
      </c>
      <c r="AG82" s="14">
        <f t="shared" si="20"/>
        <v>65.897549039779705</v>
      </c>
      <c r="AH82" s="14">
        <f t="shared" si="20"/>
        <v>63.210835305211788</v>
      </c>
      <c r="AI82" s="14">
        <f t="shared" si="20"/>
        <v>57.29150980740129</v>
      </c>
      <c r="AJ82" s="14">
        <f t="shared" si="20"/>
        <v>57.441558378884395</v>
      </c>
      <c r="AK82" s="14">
        <f t="shared" si="20"/>
        <v>57.917788543369873</v>
      </c>
      <c r="AL82" s="14">
        <f t="shared" si="20"/>
        <v>56.511826675192864</v>
      </c>
      <c r="AM82" s="14">
        <f t="shared" si="20"/>
        <v>53.76547537462578</v>
      </c>
      <c r="AN82" s="14">
        <f t="shared" si="20"/>
        <v>53.001102837474015</v>
      </c>
      <c r="AO82" s="14">
        <f t="shared" si="20"/>
        <v>52.868633245538511</v>
      </c>
      <c r="AP82" s="14">
        <f t="shared" si="20"/>
        <v>53.954925706370403</v>
      </c>
      <c r="AQ82" s="14">
        <f t="shared" si="20"/>
        <v>54.082940415874837</v>
      </c>
      <c r="AR82" s="14">
        <f t="shared" si="20"/>
        <v>53.296999413668502</v>
      </c>
      <c r="AS82" s="14">
        <f t="shared" si="20"/>
        <v>49.170145886221981</v>
      </c>
      <c r="AT82" s="14">
        <f t="shared" si="20"/>
        <v>43.513865795167973</v>
      </c>
      <c r="AU82" s="14">
        <f t="shared" si="20"/>
        <v>44.683715886571214</v>
      </c>
      <c r="AV82" s="14">
        <f t="shared" si="20"/>
        <v>44.544423535013614</v>
      </c>
      <c r="AW82" s="14">
        <f t="shared" si="20"/>
        <v>44.731644086912802</v>
      </c>
      <c r="AX82" s="14">
        <f t="shared" si="20"/>
        <v>46.386714114147949</v>
      </c>
      <c r="AY82" s="14">
        <f>AY53/10^3</f>
        <v>46.116480807767196</v>
      </c>
      <c r="AZ82" s="31"/>
      <c r="BA82" s="31"/>
      <c r="BB82" s="31"/>
      <c r="BC82" s="31"/>
      <c r="BD82" s="31"/>
      <c r="BE82" s="31"/>
      <c r="BF82" s="31"/>
      <c r="BG82" s="31"/>
    </row>
    <row r="83" spans="1:59" s="32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7" t="s">
        <v>160</v>
      </c>
      <c r="Z83" s="14"/>
      <c r="AA83" s="14">
        <f t="shared" ref="AA83:AX83" si="21">AA68/10^3</f>
        <v>23.975835290705366</v>
      </c>
      <c r="AB83" s="14">
        <f t="shared" si="21"/>
        <v>24.163568628958508</v>
      </c>
      <c r="AC83" s="14">
        <f t="shared" si="21"/>
        <v>25.967265959911401</v>
      </c>
      <c r="AD83" s="14">
        <f t="shared" si="21"/>
        <v>24.988508880040353</v>
      </c>
      <c r="AE83" s="14">
        <f t="shared" si="21"/>
        <v>28.566336444127142</v>
      </c>
      <c r="AF83" s="14">
        <f t="shared" si="21"/>
        <v>29.10676865940221</v>
      </c>
      <c r="AG83" s="14">
        <f t="shared" si="21"/>
        <v>29.616185441812661</v>
      </c>
      <c r="AH83" s="14">
        <f t="shared" si="21"/>
        <v>31.177197841684336</v>
      </c>
      <c r="AI83" s="14">
        <f t="shared" si="21"/>
        <v>31.412066855399949</v>
      </c>
      <c r="AJ83" s="14">
        <f t="shared" si="21"/>
        <v>31.330360318255376</v>
      </c>
      <c r="AK83" s="14">
        <f t="shared" si="21"/>
        <v>32.816997821773214</v>
      </c>
      <c r="AL83" s="14">
        <f t="shared" si="21"/>
        <v>32.432691478735265</v>
      </c>
      <c r="AM83" s="14">
        <f t="shared" si="21"/>
        <v>32.695048097184156</v>
      </c>
      <c r="AN83" s="14">
        <f t="shared" si="21"/>
        <v>33.440039882714132</v>
      </c>
      <c r="AO83" s="14">
        <f t="shared" si="21"/>
        <v>32.621927406426423</v>
      </c>
      <c r="AP83" s="14">
        <f t="shared" si="21"/>
        <v>31.59231940716754</v>
      </c>
      <c r="AQ83" s="14">
        <f t="shared" si="21"/>
        <v>29.801028667196405</v>
      </c>
      <c r="AR83" s="14">
        <f t="shared" si="21"/>
        <v>30.369564865834327</v>
      </c>
      <c r="AS83" s="14">
        <f t="shared" si="21"/>
        <v>31.649526750456431</v>
      </c>
      <c r="AT83" s="14">
        <f t="shared" si="21"/>
        <v>27.844516069499775</v>
      </c>
      <c r="AU83" s="14">
        <f t="shared" si="21"/>
        <v>28.311688870057615</v>
      </c>
      <c r="AV83" s="14">
        <f t="shared" si="21"/>
        <v>27.768823715577032</v>
      </c>
      <c r="AW83" s="14">
        <f t="shared" si="21"/>
        <v>29.430941513110316</v>
      </c>
      <c r="AX83" s="14">
        <f t="shared" si="21"/>
        <v>28.803907149894115</v>
      </c>
      <c r="AY83" s="14">
        <f>AY68/10^3</f>
        <v>28.813468297067207</v>
      </c>
      <c r="AZ83" s="14">
        <f t="shared" ref="AZ83:BE83" si="22">AZ68/10^3</f>
        <v>0</v>
      </c>
      <c r="BA83" s="14">
        <f t="shared" si="22"/>
        <v>0</v>
      </c>
      <c r="BB83" s="14">
        <f t="shared" si="22"/>
        <v>0</v>
      </c>
      <c r="BC83" s="14">
        <f t="shared" si="22"/>
        <v>0</v>
      </c>
      <c r="BD83" s="14">
        <f t="shared" si="22"/>
        <v>0</v>
      </c>
      <c r="BE83" s="14">
        <f t="shared" si="22"/>
        <v>0</v>
      </c>
      <c r="BF83" s="31"/>
      <c r="BG83" s="31"/>
    </row>
    <row r="84" spans="1:59" s="32" customFormat="1" ht="15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9" t="s">
        <v>373</v>
      </c>
      <c r="Z84" s="15"/>
      <c r="AA84" s="5">
        <f>SUM(AA65,AA72)/10^3</f>
        <v>1.1898195894962347</v>
      </c>
      <c r="AB84" s="5">
        <f t="shared" ref="AB84:AX84" si="23">SUM(AB65,AB72)/10^3</f>
        <v>1.1791152090946744</v>
      </c>
      <c r="AC84" s="5">
        <f t="shared" si="23"/>
        <v>1.1548306278625093</v>
      </c>
      <c r="AD84" s="5">
        <f t="shared" si="23"/>
        <v>1.1740806123887304</v>
      </c>
      <c r="AE84" s="5">
        <f t="shared" si="23"/>
        <v>0.99612603274611433</v>
      </c>
      <c r="AF84" s="5">
        <f t="shared" si="23"/>
        <v>1.2835744841551602</v>
      </c>
      <c r="AG84" s="5">
        <f t="shared" si="23"/>
        <v>1.3762185705315935</v>
      </c>
      <c r="AH84" s="5">
        <f t="shared" si="23"/>
        <v>1.4982660374142382</v>
      </c>
      <c r="AI84" s="5">
        <f t="shared" si="23"/>
        <v>1.4410470247874125</v>
      </c>
      <c r="AJ84" s="5">
        <f t="shared" si="23"/>
        <v>1.4743105414807625</v>
      </c>
      <c r="AK84" s="5">
        <f t="shared" si="23"/>
        <v>1.4723368687135132</v>
      </c>
      <c r="AL84" s="5">
        <f t="shared" si="23"/>
        <v>1.441900865232056</v>
      </c>
      <c r="AM84" s="5">
        <f t="shared" si="23"/>
        <v>1.4304804700932787</v>
      </c>
      <c r="AN84" s="5">
        <f t="shared" si="23"/>
        <v>1.3970375688898033</v>
      </c>
      <c r="AO84" s="5">
        <f t="shared" si="23"/>
        <v>1.3272359055670497</v>
      </c>
      <c r="AP84" s="5">
        <f t="shared" si="23"/>
        <v>1.3723914721214461</v>
      </c>
      <c r="AQ84" s="5">
        <f t="shared" si="23"/>
        <v>1.373534641174553</v>
      </c>
      <c r="AR84" s="5">
        <f t="shared" si="23"/>
        <v>1.5329149228458372</v>
      </c>
      <c r="AS84" s="5">
        <f t="shared" si="23"/>
        <v>1.3876367068032787</v>
      </c>
      <c r="AT84" s="5">
        <f t="shared" si="23"/>
        <v>1.25425239661205</v>
      </c>
      <c r="AU84" s="5">
        <f t="shared" si="23"/>
        <v>1.2164886789925453</v>
      </c>
      <c r="AV84" s="5">
        <f t="shared" si="23"/>
        <v>1.1873292849814716</v>
      </c>
      <c r="AW84" s="5">
        <f t="shared" si="23"/>
        <v>1.2778904198082006</v>
      </c>
      <c r="AX84" s="5">
        <f t="shared" si="23"/>
        <v>1.282748326799245</v>
      </c>
      <c r="AY84" s="5">
        <f>SUM(AY65,AY72)/10^3</f>
        <v>1.2565852101554813</v>
      </c>
      <c r="AZ84" s="5" t="e">
        <f>SUM(#REF!,AZ72)/10^3</f>
        <v>#REF!</v>
      </c>
      <c r="BA84" s="5" t="e">
        <f>SUM(#REF!,BA72)/10^3</f>
        <v>#REF!</v>
      </c>
      <c r="BB84" s="5" t="e">
        <f>SUM(#REF!,BB72)/10^3</f>
        <v>#REF!</v>
      </c>
      <c r="BC84" s="5" t="e">
        <f>SUM(#REF!,BC72)/10^3</f>
        <v>#REF!</v>
      </c>
      <c r="BD84" s="5" t="e">
        <f>SUM(#REF!,BD72)/10^3</f>
        <v>#REF!</v>
      </c>
      <c r="BE84" s="5" t="e">
        <f>SUM(#REF!,BE72)/10^3</f>
        <v>#REF!</v>
      </c>
      <c r="BF84" s="33"/>
      <c r="BG84" s="33"/>
    </row>
    <row r="85" spans="1:59" s="32" customFormat="1" ht="15" thickTop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390" t="s">
        <v>95</v>
      </c>
      <c r="Z85" s="16"/>
      <c r="AA85" s="16">
        <f t="shared" ref="AA85:AX85" si="24">SUM(AA77:AA84)</f>
        <v>1155.9936199186793</v>
      </c>
      <c r="AB85" s="16">
        <f t="shared" si="24"/>
        <v>1164.4743457873142</v>
      </c>
      <c r="AC85" s="16">
        <f t="shared" si="24"/>
        <v>1174.6190060873439</v>
      </c>
      <c r="AD85" s="16">
        <f t="shared" si="24"/>
        <v>1167.7147181286937</v>
      </c>
      <c r="AE85" s="16">
        <f t="shared" si="24"/>
        <v>1228.9366912883659</v>
      </c>
      <c r="AF85" s="16">
        <f t="shared" si="24"/>
        <v>1242.4940219719761</v>
      </c>
      <c r="AG85" s="16">
        <f t="shared" si="24"/>
        <v>1255.2641975761762</v>
      </c>
      <c r="AH85" s="16">
        <f t="shared" si="24"/>
        <v>1253.0573066774136</v>
      </c>
      <c r="AI85" s="16">
        <f t="shared" si="24"/>
        <v>1218.2577616433446</v>
      </c>
      <c r="AJ85" s="16">
        <f t="shared" si="24"/>
        <v>1253.0821471642535</v>
      </c>
      <c r="AK85" s="16">
        <f t="shared" si="24"/>
        <v>1274.2979880752184</v>
      </c>
      <c r="AL85" s="16">
        <f t="shared" si="24"/>
        <v>1257.3845600184445</v>
      </c>
      <c r="AM85" s="16">
        <f t="shared" si="24"/>
        <v>1294.3991984102506</v>
      </c>
      <c r="AN85" s="16">
        <f t="shared" si="24"/>
        <v>1299.4906085126079</v>
      </c>
      <c r="AO85" s="16">
        <f t="shared" si="24"/>
        <v>1298.4338884795923</v>
      </c>
      <c r="AP85" s="16">
        <f t="shared" si="24"/>
        <v>1305.9388235027138</v>
      </c>
      <c r="AQ85" s="16">
        <f t="shared" si="24"/>
        <v>1285.1778372811646</v>
      </c>
      <c r="AR85" s="16">
        <f t="shared" si="24"/>
        <v>1319.7991935798764</v>
      </c>
      <c r="AS85" s="16">
        <f t="shared" si="24"/>
        <v>1235.4558102211806</v>
      </c>
      <c r="AT85" s="16">
        <f t="shared" si="24"/>
        <v>1162.6061917643156</v>
      </c>
      <c r="AU85" s="16">
        <f t="shared" si="24"/>
        <v>1212.9702251414126</v>
      </c>
      <c r="AV85" s="16">
        <f t="shared" si="24"/>
        <v>1261.8629379535262</v>
      </c>
      <c r="AW85" s="16">
        <f t="shared" si="24"/>
        <v>1296.1863583642478</v>
      </c>
      <c r="AX85" s="16">
        <f t="shared" si="24"/>
        <v>1311.5091492174936</v>
      </c>
      <c r="AY85" s="16">
        <f>SUM(AY77:AY84)</f>
        <v>1265.4906093163127</v>
      </c>
      <c r="AZ85" s="34"/>
      <c r="BA85" s="34"/>
      <c r="BB85" s="34"/>
      <c r="BC85" s="34"/>
      <c r="BD85" s="34"/>
      <c r="BE85" s="34"/>
      <c r="BF85" s="34"/>
      <c r="BG85" s="34"/>
    </row>
    <row r="86" spans="1:59">
      <c r="Z86" s="79"/>
      <c r="AA86" s="79"/>
    </row>
    <row r="87" spans="1:59">
      <c r="Y87" s="667" t="s">
        <v>386</v>
      </c>
    </row>
    <row r="88" spans="1:59">
      <c r="Y88" s="496" t="s">
        <v>75</v>
      </c>
      <c r="Z88" s="367"/>
      <c r="AA88" s="13">
        <v>1990</v>
      </c>
      <c r="AB88" s="13">
        <f t="shared" ref="AB88:BE88" si="25">AA88+1</f>
        <v>1991</v>
      </c>
      <c r="AC88" s="13">
        <f t="shared" si="25"/>
        <v>1992</v>
      </c>
      <c r="AD88" s="13">
        <f t="shared" si="25"/>
        <v>1993</v>
      </c>
      <c r="AE88" s="13">
        <f t="shared" si="25"/>
        <v>1994</v>
      </c>
      <c r="AF88" s="13">
        <f t="shared" si="25"/>
        <v>1995</v>
      </c>
      <c r="AG88" s="13">
        <f t="shared" si="25"/>
        <v>1996</v>
      </c>
      <c r="AH88" s="13">
        <f t="shared" si="25"/>
        <v>1997</v>
      </c>
      <c r="AI88" s="13">
        <f t="shared" si="25"/>
        <v>1998</v>
      </c>
      <c r="AJ88" s="13">
        <f t="shared" si="25"/>
        <v>1999</v>
      </c>
      <c r="AK88" s="13">
        <f t="shared" si="25"/>
        <v>2000</v>
      </c>
      <c r="AL88" s="13">
        <f t="shared" si="25"/>
        <v>2001</v>
      </c>
      <c r="AM88" s="13">
        <f t="shared" si="25"/>
        <v>2002</v>
      </c>
      <c r="AN88" s="13">
        <f t="shared" si="25"/>
        <v>2003</v>
      </c>
      <c r="AO88" s="13">
        <f t="shared" si="25"/>
        <v>2004</v>
      </c>
      <c r="AP88" s="13">
        <f t="shared" si="25"/>
        <v>2005</v>
      </c>
      <c r="AQ88" s="13">
        <f t="shared" si="25"/>
        <v>2006</v>
      </c>
      <c r="AR88" s="13">
        <f t="shared" si="25"/>
        <v>2007</v>
      </c>
      <c r="AS88" s="13">
        <f t="shared" si="25"/>
        <v>2008</v>
      </c>
      <c r="AT88" s="13">
        <f t="shared" si="25"/>
        <v>2009</v>
      </c>
      <c r="AU88" s="13">
        <f t="shared" si="25"/>
        <v>2010</v>
      </c>
      <c r="AV88" s="13">
        <f t="shared" si="25"/>
        <v>2011</v>
      </c>
      <c r="AW88" s="13">
        <f t="shared" si="25"/>
        <v>2012</v>
      </c>
      <c r="AX88" s="13">
        <f t="shared" si="25"/>
        <v>2013</v>
      </c>
      <c r="AY88" s="13">
        <f t="shared" si="25"/>
        <v>2014</v>
      </c>
      <c r="AZ88" s="13">
        <f t="shared" si="25"/>
        <v>2015</v>
      </c>
      <c r="BA88" s="13">
        <f t="shared" si="25"/>
        <v>2016</v>
      </c>
      <c r="BB88" s="13">
        <f t="shared" si="25"/>
        <v>2017</v>
      </c>
      <c r="BC88" s="13">
        <f t="shared" si="25"/>
        <v>2018</v>
      </c>
      <c r="BD88" s="13">
        <f t="shared" si="25"/>
        <v>2019</v>
      </c>
      <c r="BE88" s="13">
        <f t="shared" si="25"/>
        <v>2020</v>
      </c>
      <c r="BF88" s="13" t="s">
        <v>136</v>
      </c>
      <c r="BG88" s="13" t="s">
        <v>11</v>
      </c>
    </row>
    <row r="89" spans="1:59" s="32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7" t="s">
        <v>194</v>
      </c>
      <c r="Z89" s="35"/>
      <c r="AA89" s="19">
        <f t="shared" ref="AA89:AX89" si="26">AA77/$AA77-1</f>
        <v>0</v>
      </c>
      <c r="AB89" s="19">
        <f t="shared" si="26"/>
        <v>7.5378556254612761E-3</v>
      </c>
      <c r="AC89" s="19">
        <f t="shared" si="26"/>
        <v>2.7143056916551611E-2</v>
      </c>
      <c r="AD89" s="19">
        <f t="shared" si="26"/>
        <v>-2.3916848299082472E-2</v>
      </c>
      <c r="AE89" s="19">
        <f t="shared" si="26"/>
        <v>9.7921267071422902E-2</v>
      </c>
      <c r="AF89" s="19">
        <f t="shared" si="26"/>
        <v>6.4624095303522866E-2</v>
      </c>
      <c r="AG89" s="19">
        <f t="shared" si="26"/>
        <v>6.7598885582388801E-2</v>
      </c>
      <c r="AH89" s="19">
        <f t="shared" si="26"/>
        <v>5.9554520591746707E-2</v>
      </c>
      <c r="AI89" s="19">
        <f t="shared" si="26"/>
        <v>2.0238899555236722E-2</v>
      </c>
      <c r="AJ89" s="19">
        <f t="shared" si="26"/>
        <v>7.4610336670992927E-2</v>
      </c>
      <c r="AK89" s="19">
        <f t="shared" si="26"/>
        <v>9.7490869070907316E-2</v>
      </c>
      <c r="AL89" s="19">
        <f t="shared" si="26"/>
        <v>6.7120601720342288E-2</v>
      </c>
      <c r="AM89" s="19">
        <f t="shared" si="26"/>
        <v>0.15679589830880403</v>
      </c>
      <c r="AN89" s="19">
        <f t="shared" si="26"/>
        <v>0.19896857714014304</v>
      </c>
      <c r="AO89" s="19">
        <f t="shared" si="26"/>
        <v>0.18780154015361217</v>
      </c>
      <c r="AP89" s="19">
        <f t="shared" si="26"/>
        <v>0.25089249016747761</v>
      </c>
      <c r="AQ89" s="19">
        <f t="shared" si="26"/>
        <v>0.21804650252626057</v>
      </c>
      <c r="AR89" s="19">
        <f t="shared" si="26"/>
        <v>0.40675810329675088</v>
      </c>
      <c r="AS89" s="19">
        <f t="shared" si="26"/>
        <v>0.33118988074632205</v>
      </c>
      <c r="AT89" s="19">
        <f t="shared" si="26"/>
        <v>0.22209646148814577</v>
      </c>
      <c r="AU89" s="19">
        <f t="shared" si="26"/>
        <v>0.29900531719423307</v>
      </c>
      <c r="AV89" s="19">
        <f t="shared" si="26"/>
        <v>0.47182179350265541</v>
      </c>
      <c r="AW89" s="19">
        <f t="shared" si="26"/>
        <v>0.60235622094924013</v>
      </c>
      <c r="AX89" s="19">
        <f t="shared" si="26"/>
        <v>0.60473072891265178</v>
      </c>
      <c r="AY89" s="19">
        <f t="shared" ref="AY89:AY97" si="27">AY77/$AA77-1</f>
        <v>0.51448965001943203</v>
      </c>
      <c r="AZ89" s="31"/>
      <c r="BA89" s="31"/>
      <c r="BB89" s="31"/>
      <c r="BC89" s="31"/>
      <c r="BD89" s="31"/>
      <c r="BE89" s="31"/>
      <c r="BF89" s="31"/>
      <c r="BG89" s="31"/>
    </row>
    <row r="90" spans="1:59" s="32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7" t="s">
        <v>195</v>
      </c>
      <c r="Z90" s="35"/>
      <c r="AA90" s="6">
        <f t="shared" ref="AA90:AB97" si="28">AA78/$AA78-1</f>
        <v>0</v>
      </c>
      <c r="AB90" s="19">
        <f t="shared" si="28"/>
        <v>-1.2807021586294765E-2</v>
      </c>
      <c r="AC90" s="19">
        <f t="shared" ref="AC90:AX90" si="29">AC78/$AA78-1</f>
        <v>-3.2211573689038708E-2</v>
      </c>
      <c r="AD90" s="19">
        <f t="shared" si="29"/>
        <v>-3.346158623895068E-2</v>
      </c>
      <c r="AE90" s="19">
        <f t="shared" si="29"/>
        <v>-1.2131692315096698E-2</v>
      </c>
      <c r="AF90" s="19">
        <f t="shared" si="29"/>
        <v>3.3971714706542144E-3</v>
      </c>
      <c r="AG90" s="19">
        <f t="shared" si="29"/>
        <v>1.5624217775364269E-2</v>
      </c>
      <c r="AH90" s="19">
        <f t="shared" si="29"/>
        <v>1.4484693880306931E-2</v>
      </c>
      <c r="AI90" s="19">
        <f t="shared" si="29"/>
        <v>-4.2578182735918735E-2</v>
      </c>
      <c r="AJ90" s="19">
        <f t="shared" si="29"/>
        <v>-2.4211356394898464E-2</v>
      </c>
      <c r="AK90" s="19">
        <f t="shared" si="29"/>
        <v>-1.4297589023107848E-3</v>
      </c>
      <c r="AL90" s="19">
        <f t="shared" si="29"/>
        <v>-1.7892839385274861E-2</v>
      </c>
      <c r="AM90" s="19">
        <f t="shared" si="29"/>
        <v>1.1109044796661749E-2</v>
      </c>
      <c r="AN90" s="19">
        <f t="shared" si="29"/>
        <v>1.3106990043545874E-2</v>
      </c>
      <c r="AO90" s="19">
        <f t="shared" si="29"/>
        <v>2.0556525070120735E-2</v>
      </c>
      <c r="AP90" s="19">
        <f t="shared" si="29"/>
        <v>-1.098630382654775E-2</v>
      </c>
      <c r="AQ90" s="19">
        <f t="shared" si="29"/>
        <v>1.1147451645394657E-3</v>
      </c>
      <c r="AR90" s="19">
        <f t="shared" si="29"/>
        <v>-3.8699178869296857E-2</v>
      </c>
      <c r="AS90" s="19">
        <f t="shared" si="29"/>
        <v>-0.12265771380412493</v>
      </c>
      <c r="AT90" s="19">
        <f t="shared" si="29"/>
        <v>-0.19269157343033749</v>
      </c>
      <c r="AU90" s="19">
        <f t="shared" si="29"/>
        <v>-0.10559947485410059</v>
      </c>
      <c r="AV90" s="19">
        <f t="shared" si="29"/>
        <v>-0.11569199775094807</v>
      </c>
      <c r="AW90" s="19">
        <f t="shared" si="29"/>
        <v>-0.12199599051045495</v>
      </c>
      <c r="AX90" s="19">
        <f t="shared" si="29"/>
        <v>-9.7158053756456364E-2</v>
      </c>
      <c r="AY90" s="19">
        <f t="shared" si="27"/>
        <v>-0.137953079863679</v>
      </c>
      <c r="AZ90" s="31"/>
      <c r="BA90" s="31"/>
      <c r="BB90" s="31"/>
      <c r="BC90" s="31"/>
      <c r="BD90" s="31"/>
      <c r="BE90" s="31"/>
      <c r="BF90" s="31"/>
      <c r="BG90" s="31"/>
    </row>
    <row r="91" spans="1:59" s="32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7" t="s">
        <v>196</v>
      </c>
      <c r="Z91" s="35"/>
      <c r="AA91" s="6">
        <f t="shared" si="28"/>
        <v>0</v>
      </c>
      <c r="AB91" s="19">
        <f t="shared" si="28"/>
        <v>6.220713176064363E-2</v>
      </c>
      <c r="AC91" s="19">
        <f t="shared" ref="AC91:AX91" si="30">AC79/$AA79-1</f>
        <v>9.3328882794565748E-2</v>
      </c>
      <c r="AD91" s="19">
        <f t="shared" si="30"/>
        <v>0.11161616355685422</v>
      </c>
      <c r="AE91" s="19">
        <f t="shared" si="30"/>
        <v>0.15698614497594732</v>
      </c>
      <c r="AF91" s="19">
        <f t="shared" si="30"/>
        <v>0.2012979908907222</v>
      </c>
      <c r="AG91" s="19">
        <f t="shared" si="30"/>
        <v>0.23341331841612556</v>
      </c>
      <c r="AH91" s="19">
        <f t="shared" si="30"/>
        <v>0.23985570135089618</v>
      </c>
      <c r="AI91" s="19">
        <f t="shared" si="30"/>
        <v>0.23038285939443659</v>
      </c>
      <c r="AJ91" s="19">
        <f t="shared" si="30"/>
        <v>0.24953744686848922</v>
      </c>
      <c r="AK91" s="19">
        <f t="shared" si="30"/>
        <v>0.24356159582779324</v>
      </c>
      <c r="AL91" s="19">
        <f t="shared" si="30"/>
        <v>0.26365373016048688</v>
      </c>
      <c r="AM91" s="19">
        <f t="shared" si="30"/>
        <v>0.24208319606436191</v>
      </c>
      <c r="AN91" s="19">
        <f t="shared" si="30"/>
        <v>0.22095991935684056</v>
      </c>
      <c r="AO91" s="19">
        <f t="shared" si="30"/>
        <v>0.19174375214080031</v>
      </c>
      <c r="AP91" s="19">
        <f t="shared" si="30"/>
        <v>0.1623774311066648</v>
      </c>
      <c r="AQ91" s="19">
        <f t="shared" si="30"/>
        <v>0.14713050471174283</v>
      </c>
      <c r="AR91" s="19">
        <f t="shared" si="30"/>
        <v>0.13251056392128358</v>
      </c>
      <c r="AS91" s="19">
        <f t="shared" si="30"/>
        <v>9.0003757920913641E-2</v>
      </c>
      <c r="AT91" s="19">
        <f t="shared" si="30"/>
        <v>7.293872753978059E-2</v>
      </c>
      <c r="AU91" s="19">
        <f t="shared" si="30"/>
        <v>7.6580920012888409E-2</v>
      </c>
      <c r="AV91" s="19">
        <f t="shared" si="30"/>
        <v>6.2707413469205164E-2</v>
      </c>
      <c r="AW91" s="19">
        <f t="shared" si="30"/>
        <v>8.6792654126709889E-2</v>
      </c>
      <c r="AX91" s="19">
        <f t="shared" si="30"/>
        <v>7.8623435464447722E-2</v>
      </c>
      <c r="AY91" s="19">
        <f t="shared" si="27"/>
        <v>4.1078558343473848E-2</v>
      </c>
      <c r="AZ91" s="31"/>
      <c r="BA91" s="31"/>
      <c r="BB91" s="31"/>
      <c r="BC91" s="31"/>
      <c r="BD91" s="31"/>
      <c r="BE91" s="31"/>
      <c r="BF91" s="31"/>
      <c r="BG91" s="31"/>
    </row>
    <row r="92" spans="1:59" s="32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7" t="s">
        <v>202</v>
      </c>
      <c r="Z92" s="35"/>
      <c r="AA92" s="6">
        <f t="shared" si="28"/>
        <v>0</v>
      </c>
      <c r="AB92" s="19">
        <f t="shared" si="28"/>
        <v>-4.1245226505971289E-2</v>
      </c>
      <c r="AC92" s="19">
        <f t="shared" ref="AC92:AX92" si="31">AC80/$AA80-1</f>
        <v>-4.3023422883767704E-2</v>
      </c>
      <c r="AD92" s="19">
        <f t="shared" si="31"/>
        <v>1.6927994536292124E-2</v>
      </c>
      <c r="AE92" s="19">
        <f t="shared" si="31"/>
        <v>3.4556843185995723E-2</v>
      </c>
      <c r="AF92" s="19">
        <f t="shared" si="31"/>
        <v>8.3331921893543548E-2</v>
      </c>
      <c r="AG92" s="19">
        <f t="shared" si="31"/>
        <v>7.9072207384702997E-2</v>
      </c>
      <c r="AH92" s="19">
        <f t="shared" si="31"/>
        <v>0.10131847026728313</v>
      </c>
      <c r="AI92" s="19">
        <f t="shared" si="31"/>
        <v>0.21191978981422266</v>
      </c>
      <c r="AJ92" s="19">
        <f t="shared" si="31"/>
        <v>0.25560659410780051</v>
      </c>
      <c r="AK92" s="19">
        <f t="shared" si="31"/>
        <v>0.2725549028006673</v>
      </c>
      <c r="AL92" s="19">
        <f t="shared" si="31"/>
        <v>0.2845396276912171</v>
      </c>
      <c r="AM92" s="19">
        <f t="shared" si="31"/>
        <v>0.28252325594865169</v>
      </c>
      <c r="AN92" s="19">
        <f t="shared" si="31"/>
        <v>0.25042722959159724</v>
      </c>
      <c r="AO92" s="19">
        <f t="shared" si="31"/>
        <v>0.34367341011301256</v>
      </c>
      <c r="AP92" s="19">
        <f t="shared" si="31"/>
        <v>0.36011166779100767</v>
      </c>
      <c r="AQ92" s="19">
        <f t="shared" si="31"/>
        <v>0.28907286270631283</v>
      </c>
      <c r="AR92" s="19">
        <f t="shared" si="31"/>
        <v>0.17782680225500958</v>
      </c>
      <c r="AS92" s="19">
        <f t="shared" si="31"/>
        <v>4.2550517606699145E-2</v>
      </c>
      <c r="AT92" s="19">
        <f t="shared" si="31"/>
        <v>0.11145715855039962</v>
      </c>
      <c r="AU92" s="19">
        <f t="shared" si="31"/>
        <v>-7.900159308345478E-2</v>
      </c>
      <c r="AV92" s="19">
        <f t="shared" si="31"/>
        <v>-6.9624115846357304E-2</v>
      </c>
      <c r="AW92" s="19">
        <f t="shared" si="31"/>
        <v>-0.23153733483335326</v>
      </c>
      <c r="AX92" s="19">
        <f t="shared" si="31"/>
        <v>-0.13523245752752489</v>
      </c>
      <c r="AY92" s="19">
        <f t="shared" si="27"/>
        <v>-8.114488896827976E-3</v>
      </c>
      <c r="AZ92" s="31"/>
      <c r="BA92" s="31"/>
      <c r="BB92" s="31"/>
      <c r="BC92" s="31"/>
      <c r="BD92" s="31"/>
      <c r="BE92" s="31"/>
      <c r="BF92" s="31"/>
      <c r="BG92" s="31"/>
    </row>
    <row r="93" spans="1:59" s="32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7" t="s">
        <v>203</v>
      </c>
      <c r="Z93" s="35"/>
      <c r="AA93" s="6">
        <f t="shared" si="28"/>
        <v>0</v>
      </c>
      <c r="AB93" s="19">
        <f t="shared" si="28"/>
        <v>1.0236790785474348E-2</v>
      </c>
      <c r="AC93" s="19">
        <f t="shared" ref="AC93:AX93" si="32">AC81/$AA81-1</f>
        <v>6.9076753257832912E-2</v>
      </c>
      <c r="AD93" s="19">
        <f t="shared" si="32"/>
        <v>0.14574653233416801</v>
      </c>
      <c r="AE93" s="19">
        <f t="shared" si="32"/>
        <v>8.9546913308196308E-2</v>
      </c>
      <c r="AF93" s="19">
        <f t="shared" si="32"/>
        <v>0.17036912213042199</v>
      </c>
      <c r="AG93" s="19">
        <f t="shared" si="32"/>
        <v>0.16754252401269909</v>
      </c>
      <c r="AH93" s="19">
        <f t="shared" si="32"/>
        <v>0.14810668255767445</v>
      </c>
      <c r="AI93" s="19">
        <f t="shared" si="32"/>
        <v>0.14121446514479064</v>
      </c>
      <c r="AJ93" s="19">
        <f t="shared" si="32"/>
        <v>0.174927408756689</v>
      </c>
      <c r="AK93" s="19">
        <f t="shared" si="32"/>
        <v>0.21709801072031421</v>
      </c>
      <c r="AL93" s="19">
        <f t="shared" si="32"/>
        <v>0.15844433616197762</v>
      </c>
      <c r="AM93" s="19">
        <f t="shared" si="32"/>
        <v>0.20226659338683328</v>
      </c>
      <c r="AN93" s="19">
        <f t="shared" si="32"/>
        <v>0.15161240436846102</v>
      </c>
      <c r="AO93" s="19">
        <f t="shared" si="32"/>
        <v>0.13663772060844526</v>
      </c>
      <c r="AP93" s="19">
        <f t="shared" si="32"/>
        <v>0.19270821639471691</v>
      </c>
      <c r="AQ93" s="19">
        <f t="shared" si="32"/>
        <v>0.12186832815710291</v>
      </c>
      <c r="AR93" s="19">
        <f t="shared" si="32"/>
        <v>0.10600704855911247</v>
      </c>
      <c r="AS93" s="19">
        <f t="shared" si="32"/>
        <v>4.3369076898941428E-2</v>
      </c>
      <c r="AT93" s="19">
        <f t="shared" si="32"/>
        <v>2.1334575427027547E-2</v>
      </c>
      <c r="AU93" s="19">
        <f t="shared" si="32"/>
        <v>7.7394109157055135E-2</v>
      </c>
      <c r="AV93" s="19">
        <f t="shared" si="32"/>
        <v>3.9474725110661968E-2</v>
      </c>
      <c r="AW93" s="19">
        <f t="shared" si="32"/>
        <v>2.8657429122002087E-2</v>
      </c>
      <c r="AX93" s="19">
        <f t="shared" si="32"/>
        <v>-1.2097736331531661E-2</v>
      </c>
      <c r="AY93" s="19">
        <f t="shared" si="27"/>
        <v>-4.9156819249698502E-2</v>
      </c>
      <c r="AZ93" s="31"/>
      <c r="BA93" s="31"/>
      <c r="BB93" s="31"/>
      <c r="BC93" s="31"/>
      <c r="BD93" s="31"/>
      <c r="BE93" s="31"/>
      <c r="BF93" s="31"/>
      <c r="BG93" s="31"/>
    </row>
    <row r="94" spans="1:59" s="32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7" t="s">
        <v>140</v>
      </c>
      <c r="Z94" s="35"/>
      <c r="AA94" s="6">
        <f t="shared" si="28"/>
        <v>0</v>
      </c>
      <c r="AB94" s="19">
        <f t="shared" si="28"/>
        <v>1.729023802461982E-2</v>
      </c>
      <c r="AC94" s="19">
        <f t="shared" ref="AC94:AX94" si="33">AC82/$AA82-1</f>
        <v>1.6353273293058024E-2</v>
      </c>
      <c r="AD94" s="19">
        <f t="shared" si="33"/>
        <v>-4.0800562047448308E-3</v>
      </c>
      <c r="AE94" s="19">
        <f t="shared" si="33"/>
        <v>1.8751509305676262E-2</v>
      </c>
      <c r="AF94" s="19">
        <f t="shared" si="33"/>
        <v>2.2944441158288864E-2</v>
      </c>
      <c r="AG94" s="19">
        <f t="shared" si="33"/>
        <v>2.9905741848257783E-2</v>
      </c>
      <c r="AH94" s="19">
        <f t="shared" si="33"/>
        <v>-1.2084619587851342E-2</v>
      </c>
      <c r="AI94" s="19">
        <f t="shared" si="33"/>
        <v>-0.10459712433038293</v>
      </c>
      <c r="AJ94" s="19">
        <f t="shared" si="33"/>
        <v>-0.10225203126427684</v>
      </c>
      <c r="AK94" s="19">
        <f t="shared" si="33"/>
        <v>-9.48090809877975E-2</v>
      </c>
      <c r="AL94" s="19">
        <f t="shared" si="33"/>
        <v>-0.11678270856507056</v>
      </c>
      <c r="AM94" s="19">
        <f t="shared" si="33"/>
        <v>-0.15970513913800477</v>
      </c>
      <c r="AN94" s="19">
        <f t="shared" si="33"/>
        <v>-0.17165143572103092</v>
      </c>
      <c r="AO94" s="19">
        <f t="shared" si="33"/>
        <v>-0.17372178879702038</v>
      </c>
      <c r="AP94" s="19">
        <f t="shared" si="33"/>
        <v>-0.15674424017739153</v>
      </c>
      <c r="AQ94" s="19">
        <f t="shared" si="33"/>
        <v>-0.1547435119821734</v>
      </c>
      <c r="AR94" s="19">
        <f t="shared" si="33"/>
        <v>-0.16702689979736585</v>
      </c>
      <c r="AS94" s="19">
        <f t="shared" si="33"/>
        <v>-0.23152505193832318</v>
      </c>
      <c r="AT94" s="19">
        <f t="shared" si="33"/>
        <v>-0.31992644816873428</v>
      </c>
      <c r="AU94" s="19">
        <f t="shared" si="33"/>
        <v>-0.30164298628291208</v>
      </c>
      <c r="AV94" s="19">
        <f t="shared" si="33"/>
        <v>-0.30381997153889062</v>
      </c>
      <c r="AW94" s="19">
        <f t="shared" si="33"/>
        <v>-0.30089392156885941</v>
      </c>
      <c r="AX94" s="19">
        <f t="shared" si="33"/>
        <v>-0.27502700923223444</v>
      </c>
      <c r="AY94" s="19">
        <f t="shared" si="27"/>
        <v>-0.27925045665836201</v>
      </c>
      <c r="AZ94" s="31"/>
      <c r="BA94" s="31"/>
      <c r="BB94" s="31"/>
      <c r="BC94" s="31"/>
      <c r="BD94" s="31"/>
      <c r="BE94" s="31"/>
      <c r="BF94" s="31"/>
      <c r="BG94" s="31"/>
    </row>
    <row r="95" spans="1:59" s="32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7" t="s">
        <v>160</v>
      </c>
      <c r="Z95" s="35"/>
      <c r="AA95" s="6">
        <f t="shared" si="28"/>
        <v>0</v>
      </c>
      <c r="AB95" s="19">
        <f t="shared" si="28"/>
        <v>7.8301062706216396E-3</v>
      </c>
      <c r="AC95" s="19">
        <f t="shared" ref="AC95:AX95" si="34">AC83/$AA83-1</f>
        <v>8.3059907822191636E-2</v>
      </c>
      <c r="AD95" s="19">
        <f t="shared" si="34"/>
        <v>4.2237260018530787E-2</v>
      </c>
      <c r="AE95" s="19">
        <f t="shared" si="34"/>
        <v>0.19146365904512863</v>
      </c>
      <c r="AF95" s="19">
        <f t="shared" si="34"/>
        <v>0.21400436341360485</v>
      </c>
      <c r="AG95" s="19">
        <f t="shared" si="34"/>
        <v>0.23525145558928129</v>
      </c>
      <c r="AH95" s="19">
        <f t="shared" si="34"/>
        <v>0.30035919348222673</v>
      </c>
      <c r="AI95" s="19">
        <f t="shared" si="34"/>
        <v>0.31015526568858953</v>
      </c>
      <c r="AJ95" s="19">
        <f t="shared" si="34"/>
        <v>0.3067473953827633</v>
      </c>
      <c r="AK95" s="19">
        <f t="shared" si="34"/>
        <v>0.36875305589437679</v>
      </c>
      <c r="AL95" s="19">
        <f t="shared" si="34"/>
        <v>0.35272415269337221</v>
      </c>
      <c r="AM95" s="19">
        <f t="shared" si="34"/>
        <v>0.36366669610292734</v>
      </c>
      <c r="AN95" s="19">
        <f t="shared" si="34"/>
        <v>0.39473930635808641</v>
      </c>
      <c r="AO95" s="19">
        <f t="shared" si="34"/>
        <v>0.3606169299583426</v>
      </c>
      <c r="AP95" s="19">
        <f t="shared" si="34"/>
        <v>0.31767335836740718</v>
      </c>
      <c r="AQ95" s="19">
        <f t="shared" si="34"/>
        <v>0.24296101912033374</v>
      </c>
      <c r="AR95" s="19">
        <f t="shared" si="34"/>
        <v>0.26667390301966232</v>
      </c>
      <c r="AS95" s="19">
        <f t="shared" si="34"/>
        <v>0.32005940008796685</v>
      </c>
      <c r="AT95" s="19">
        <f t="shared" si="34"/>
        <v>0.16135749732540794</v>
      </c>
      <c r="AU95" s="19">
        <f t="shared" si="34"/>
        <v>0.18084264955862106</v>
      </c>
      <c r="AV95" s="19">
        <f t="shared" si="34"/>
        <v>0.15820047055220154</v>
      </c>
      <c r="AW95" s="19">
        <f t="shared" si="34"/>
        <v>0.2275251792591233</v>
      </c>
      <c r="AX95" s="19">
        <f t="shared" si="34"/>
        <v>0.20137241521092841</v>
      </c>
      <c r="AY95" s="19">
        <f t="shared" si="27"/>
        <v>0.20177119786259246</v>
      </c>
      <c r="AZ95" s="31"/>
      <c r="BA95" s="31"/>
      <c r="BB95" s="31"/>
      <c r="BC95" s="31"/>
      <c r="BD95" s="31"/>
      <c r="BE95" s="31"/>
      <c r="BF95" s="31"/>
      <c r="BG95" s="31"/>
    </row>
    <row r="96" spans="1:59" s="32" customFormat="1" ht="15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9" t="s">
        <v>373</v>
      </c>
      <c r="Z96" s="36"/>
      <c r="AA96" s="7">
        <f t="shared" si="28"/>
        <v>0</v>
      </c>
      <c r="AB96" s="20">
        <f t="shared" si="28"/>
        <v>-8.9966415884046302E-3</v>
      </c>
      <c r="AC96" s="20">
        <f t="shared" ref="AC96:AX96" si="35">AC84/$AA84-1</f>
        <v>-2.9406947021724084E-2</v>
      </c>
      <c r="AD96" s="20">
        <f t="shared" si="35"/>
        <v>-1.3228036625424933E-2</v>
      </c>
      <c r="AE96" s="20">
        <f t="shared" si="35"/>
        <v>-0.16279237496176169</v>
      </c>
      <c r="AF96" s="20">
        <f t="shared" si="35"/>
        <v>7.8797571906360275E-2</v>
      </c>
      <c r="AG96" s="20">
        <f t="shared" si="35"/>
        <v>0.15666154993655756</v>
      </c>
      <c r="AH96" s="20">
        <f t="shared" si="35"/>
        <v>0.2592379976266812</v>
      </c>
      <c r="AI96" s="20">
        <f t="shared" si="35"/>
        <v>0.21114750295676887</v>
      </c>
      <c r="AJ96" s="20">
        <f t="shared" si="35"/>
        <v>0.23910427639284393</v>
      </c>
      <c r="AK96" s="20">
        <f t="shared" si="35"/>
        <v>0.23744547636578694</v>
      </c>
      <c r="AL96" s="20">
        <f t="shared" si="35"/>
        <v>0.21186512473084385</v>
      </c>
      <c r="AM96" s="20">
        <f t="shared" si="35"/>
        <v>0.20226669885216708</v>
      </c>
      <c r="AN96" s="20">
        <f t="shared" si="35"/>
        <v>0.17415915927330117</v>
      </c>
      <c r="AO96" s="20">
        <f t="shared" si="35"/>
        <v>0.11549340528928131</v>
      </c>
      <c r="AP96" s="20">
        <f t="shared" si="35"/>
        <v>0.15344501320785242</v>
      </c>
      <c r="AQ96" s="20">
        <f t="shared" si="35"/>
        <v>0.15440580513227453</v>
      </c>
      <c r="AR96" s="20">
        <f t="shared" si="35"/>
        <v>0.28835912299516586</v>
      </c>
      <c r="AS96" s="20">
        <f t="shared" si="35"/>
        <v>0.16625807731977171</v>
      </c>
      <c r="AT96" s="20">
        <f t="shared" si="35"/>
        <v>5.4153426019062145E-2</v>
      </c>
      <c r="AU96" s="20">
        <f t="shared" si="35"/>
        <v>2.241439772192888E-2</v>
      </c>
      <c r="AV96" s="20">
        <f t="shared" si="35"/>
        <v>-2.0930101813313451E-3</v>
      </c>
      <c r="AW96" s="20">
        <f t="shared" si="35"/>
        <v>7.4020322988004317E-2</v>
      </c>
      <c r="AX96" s="20">
        <f t="shared" si="35"/>
        <v>7.8103216759404681E-2</v>
      </c>
      <c r="AY96" s="20">
        <f t="shared" si="27"/>
        <v>5.6114070779011982E-2</v>
      </c>
      <c r="AZ96" s="20">
        <f t="shared" ref="AZ96:BE96" si="36">AZ71/AY71-1</f>
        <v>-1</v>
      </c>
      <c r="BA96" s="20" t="e">
        <f t="shared" si="36"/>
        <v>#DIV/0!</v>
      </c>
      <c r="BB96" s="20" t="e">
        <f t="shared" si="36"/>
        <v>#DIV/0!</v>
      </c>
      <c r="BC96" s="20" t="e">
        <f t="shared" si="36"/>
        <v>#DIV/0!</v>
      </c>
      <c r="BD96" s="20" t="e">
        <f t="shared" si="36"/>
        <v>#DIV/0!</v>
      </c>
      <c r="BE96" s="20" t="e">
        <f t="shared" si="36"/>
        <v>#DIV/0!</v>
      </c>
      <c r="BF96" s="33"/>
      <c r="BG96" s="33"/>
    </row>
    <row r="97" spans="1:59" s="32" customFormat="1" ht="15" thickTop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390" t="s">
        <v>95</v>
      </c>
      <c r="Z97" s="37"/>
      <c r="AA97" s="942">
        <f t="shared" si="28"/>
        <v>0</v>
      </c>
      <c r="AB97" s="21">
        <f t="shared" si="28"/>
        <v>7.3363085422837315E-3</v>
      </c>
      <c r="AC97" s="21">
        <f t="shared" ref="AC97:AX97" si="37">AC85/$AA85-1</f>
        <v>1.6112014675284225E-2</v>
      </c>
      <c r="AD97" s="21">
        <f t="shared" si="37"/>
        <v>1.0139414273617531E-2</v>
      </c>
      <c r="AE97" s="21">
        <f t="shared" si="37"/>
        <v>6.3099890962043492E-2</v>
      </c>
      <c r="AF97" s="21">
        <f t="shared" si="37"/>
        <v>7.4827750398295256E-2</v>
      </c>
      <c r="AG97" s="21">
        <f t="shared" si="37"/>
        <v>8.5874676076914902E-2</v>
      </c>
      <c r="AH97" s="21">
        <f t="shared" si="37"/>
        <v>8.3965590368537235E-2</v>
      </c>
      <c r="AI97" s="21">
        <f t="shared" si="37"/>
        <v>5.3862011564601353E-2</v>
      </c>
      <c r="AJ97" s="21">
        <f t="shared" si="37"/>
        <v>8.3987078797549186E-2</v>
      </c>
      <c r="AK97" s="21">
        <f t="shared" si="37"/>
        <v>0.10233998364529162</v>
      </c>
      <c r="AL97" s="21">
        <f t="shared" si="37"/>
        <v>8.7708909766212928E-2</v>
      </c>
      <c r="AM97" s="21">
        <f t="shared" si="37"/>
        <v>0.11972866987043385</v>
      </c>
      <c r="AN97" s="21">
        <f t="shared" si="37"/>
        <v>0.12413302817711336</v>
      </c>
      <c r="AO97" s="21">
        <f t="shared" si="37"/>
        <v>0.12321890545635816</v>
      </c>
      <c r="AP97" s="21">
        <f t="shared" si="37"/>
        <v>0.12971109961193616</v>
      </c>
      <c r="AQ97" s="21">
        <f t="shared" si="37"/>
        <v>0.11175166985054208</v>
      </c>
      <c r="AR97" s="21">
        <f t="shared" si="37"/>
        <v>0.14170110529911084</v>
      </c>
      <c r="AS97" s="21">
        <f t="shared" si="37"/>
        <v>6.873929832596426E-2</v>
      </c>
      <c r="AT97" s="21">
        <f t="shared" si="37"/>
        <v>5.7202494301840101E-3</v>
      </c>
      <c r="AU97" s="21">
        <f t="shared" si="37"/>
        <v>4.928799280634566E-2</v>
      </c>
      <c r="AV97" s="21">
        <f t="shared" si="37"/>
        <v>9.1582960503099109E-2</v>
      </c>
      <c r="AW97" s="21">
        <f t="shared" si="37"/>
        <v>0.12127466452230995</v>
      </c>
      <c r="AX97" s="21">
        <f t="shared" si="37"/>
        <v>0.13452974706707654</v>
      </c>
      <c r="AY97" s="21">
        <f t="shared" si="27"/>
        <v>9.4721101839070787E-2</v>
      </c>
      <c r="AZ97" s="34"/>
      <c r="BA97" s="34"/>
      <c r="BB97" s="34"/>
      <c r="BC97" s="34"/>
      <c r="BD97" s="34"/>
      <c r="BE97" s="34"/>
      <c r="BF97" s="34"/>
      <c r="BG97" s="34"/>
    </row>
    <row r="99" spans="1:59">
      <c r="Y99" s="667" t="s">
        <v>385</v>
      </c>
    </row>
    <row r="100" spans="1:59">
      <c r="Y100" s="496" t="s">
        <v>75</v>
      </c>
      <c r="Z100" s="367"/>
      <c r="AA100" s="13">
        <v>1990</v>
      </c>
      <c r="AB100" s="13">
        <f t="shared" ref="AB100:BE100" si="38">AA100+1</f>
        <v>1991</v>
      </c>
      <c r="AC100" s="13">
        <f t="shared" si="38"/>
        <v>1992</v>
      </c>
      <c r="AD100" s="13">
        <f t="shared" si="38"/>
        <v>1993</v>
      </c>
      <c r="AE100" s="13">
        <f t="shared" si="38"/>
        <v>1994</v>
      </c>
      <c r="AF100" s="13">
        <f t="shared" si="38"/>
        <v>1995</v>
      </c>
      <c r="AG100" s="13">
        <f t="shared" si="38"/>
        <v>1996</v>
      </c>
      <c r="AH100" s="13">
        <f t="shared" si="38"/>
        <v>1997</v>
      </c>
      <c r="AI100" s="13">
        <f t="shared" si="38"/>
        <v>1998</v>
      </c>
      <c r="AJ100" s="13">
        <f t="shared" si="38"/>
        <v>1999</v>
      </c>
      <c r="AK100" s="13">
        <f t="shared" si="38"/>
        <v>2000</v>
      </c>
      <c r="AL100" s="13">
        <f t="shared" si="38"/>
        <v>2001</v>
      </c>
      <c r="AM100" s="13">
        <f t="shared" si="38"/>
        <v>2002</v>
      </c>
      <c r="AN100" s="13">
        <f t="shared" si="38"/>
        <v>2003</v>
      </c>
      <c r="AO100" s="13">
        <f t="shared" si="38"/>
        <v>2004</v>
      </c>
      <c r="AP100" s="13">
        <f t="shared" si="38"/>
        <v>2005</v>
      </c>
      <c r="AQ100" s="13">
        <f t="shared" si="38"/>
        <v>2006</v>
      </c>
      <c r="AR100" s="13">
        <f t="shared" si="38"/>
        <v>2007</v>
      </c>
      <c r="AS100" s="13">
        <f t="shared" si="38"/>
        <v>2008</v>
      </c>
      <c r="AT100" s="13">
        <f t="shared" si="38"/>
        <v>2009</v>
      </c>
      <c r="AU100" s="13">
        <f t="shared" si="38"/>
        <v>2010</v>
      </c>
      <c r="AV100" s="13">
        <f t="shared" si="38"/>
        <v>2011</v>
      </c>
      <c r="AW100" s="13">
        <f t="shared" si="38"/>
        <v>2012</v>
      </c>
      <c r="AX100" s="13">
        <f t="shared" si="38"/>
        <v>2013</v>
      </c>
      <c r="AY100" s="13">
        <f t="shared" si="38"/>
        <v>2014</v>
      </c>
      <c r="AZ100" s="13">
        <f t="shared" si="38"/>
        <v>2015</v>
      </c>
      <c r="BA100" s="13">
        <f t="shared" si="38"/>
        <v>2016</v>
      </c>
      <c r="BB100" s="13">
        <f t="shared" si="38"/>
        <v>2017</v>
      </c>
      <c r="BC100" s="13">
        <f t="shared" si="38"/>
        <v>2018</v>
      </c>
      <c r="BD100" s="13">
        <f t="shared" si="38"/>
        <v>2019</v>
      </c>
      <c r="BE100" s="13">
        <f t="shared" si="38"/>
        <v>2020</v>
      </c>
      <c r="BF100" s="13" t="s">
        <v>136</v>
      </c>
      <c r="BG100" s="13" t="s">
        <v>11</v>
      </c>
    </row>
    <row r="101" spans="1:59" s="32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7" t="s">
        <v>194</v>
      </c>
      <c r="Z101" s="35"/>
      <c r="AA101" s="943"/>
      <c r="AB101" s="944"/>
      <c r="AC101" s="944"/>
      <c r="AD101" s="944"/>
      <c r="AE101" s="944"/>
      <c r="AF101" s="944"/>
      <c r="AG101" s="944"/>
      <c r="AH101" s="944"/>
      <c r="AI101" s="944"/>
      <c r="AJ101" s="944"/>
      <c r="AK101" s="944"/>
      <c r="AL101" s="944"/>
      <c r="AM101" s="944"/>
      <c r="AN101" s="944"/>
      <c r="AO101" s="944"/>
      <c r="AP101" s="19">
        <f>AP77/$AP77-1</f>
        <v>0</v>
      </c>
      <c r="AQ101" s="19">
        <f t="shared" ref="AQ101:BE101" si="39">AQ77/$AP77-1</f>
        <v>-2.6258042077476507E-2</v>
      </c>
      <c r="AR101" s="19">
        <f t="shared" si="39"/>
        <v>0.1246035245670114</v>
      </c>
      <c r="AS101" s="19">
        <f t="shared" si="39"/>
        <v>6.4192079823018E-2</v>
      </c>
      <c r="AT101" s="19">
        <f t="shared" si="39"/>
        <v>-2.3020386568534112E-2</v>
      </c>
      <c r="AU101" s="19">
        <f t="shared" si="39"/>
        <v>3.8462799485121213E-2</v>
      </c>
      <c r="AV101" s="19">
        <f t="shared" si="39"/>
        <v>0.17661733927717349</v>
      </c>
      <c r="AW101" s="19">
        <f t="shared" si="39"/>
        <v>0.28097037398850033</v>
      </c>
      <c r="AX101" s="19">
        <f>AX77/$AP77-1</f>
        <v>0.28286862502292287</v>
      </c>
      <c r="AY101" s="19">
        <f>AY77/$AP77-1</f>
        <v>0.21072727026817661</v>
      </c>
      <c r="AZ101" s="19">
        <f t="shared" si="39"/>
        <v>-1</v>
      </c>
      <c r="BA101" s="19">
        <f t="shared" si="39"/>
        <v>-1</v>
      </c>
      <c r="BB101" s="19">
        <f t="shared" si="39"/>
        <v>-1</v>
      </c>
      <c r="BC101" s="19">
        <f t="shared" si="39"/>
        <v>-1</v>
      </c>
      <c r="BD101" s="19">
        <f t="shared" si="39"/>
        <v>-1</v>
      </c>
      <c r="BE101" s="19">
        <f t="shared" si="39"/>
        <v>-1</v>
      </c>
      <c r="BF101" s="31"/>
      <c r="BG101" s="31"/>
    </row>
    <row r="102" spans="1:59" s="32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7" t="s">
        <v>195</v>
      </c>
      <c r="Z102" s="35"/>
      <c r="AA102" s="943"/>
      <c r="AB102" s="944"/>
      <c r="AC102" s="944"/>
      <c r="AD102" s="944"/>
      <c r="AE102" s="944"/>
      <c r="AF102" s="944"/>
      <c r="AG102" s="944"/>
      <c r="AH102" s="944"/>
      <c r="AI102" s="944"/>
      <c r="AJ102" s="944"/>
      <c r="AK102" s="944"/>
      <c r="AL102" s="944"/>
      <c r="AM102" s="944"/>
      <c r="AN102" s="944"/>
      <c r="AO102" s="944"/>
      <c r="AP102" s="19">
        <f t="shared" ref="AP102:BE109" si="40">AP78/$AP78-1</f>
        <v>0</v>
      </c>
      <c r="AQ102" s="19">
        <f t="shared" si="40"/>
        <v>1.223547159954097E-2</v>
      </c>
      <c r="AR102" s="19">
        <f t="shared" si="40"/>
        <v>-2.8020719177066722E-2</v>
      </c>
      <c r="AS102" s="19">
        <f t="shared" si="40"/>
        <v>-0.11291189435458771</v>
      </c>
      <c r="AT102" s="19">
        <f t="shared" si="40"/>
        <v>-0.18372371414755662</v>
      </c>
      <c r="AU102" s="19">
        <f t="shared" si="40"/>
        <v>-9.5664166627435265E-2</v>
      </c>
      <c r="AV102" s="19">
        <f t="shared" si="40"/>
        <v>-0.10586880073502758</v>
      </c>
      <c r="AW102" s="19">
        <f t="shared" si="40"/>
        <v>-0.1122428204112943</v>
      </c>
      <c r="AX102" s="19">
        <f t="shared" si="40"/>
        <v>-8.7128975324923918E-2</v>
      </c>
      <c r="AY102" s="19">
        <f t="shared" ref="AY102:AY109" si="41">AY78/$AP78-1</f>
        <v>-0.12837716659372123</v>
      </c>
      <c r="AZ102" s="19">
        <f t="shared" si="40"/>
        <v>-1</v>
      </c>
      <c r="BA102" s="19">
        <f t="shared" si="40"/>
        <v>-1</v>
      </c>
      <c r="BB102" s="19">
        <f t="shared" si="40"/>
        <v>-1</v>
      </c>
      <c r="BC102" s="19">
        <f t="shared" si="40"/>
        <v>-1</v>
      </c>
      <c r="BD102" s="19">
        <f t="shared" si="40"/>
        <v>-1</v>
      </c>
      <c r="BE102" s="19">
        <f t="shared" si="40"/>
        <v>-1</v>
      </c>
      <c r="BF102" s="31"/>
      <c r="BG102" s="31"/>
    </row>
    <row r="103" spans="1:59" s="32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7" t="s">
        <v>196</v>
      </c>
      <c r="Z103" s="35"/>
      <c r="AA103" s="943"/>
      <c r="AB103" s="944"/>
      <c r="AC103" s="944"/>
      <c r="AD103" s="944"/>
      <c r="AE103" s="944"/>
      <c r="AF103" s="944"/>
      <c r="AG103" s="944"/>
      <c r="AH103" s="944"/>
      <c r="AI103" s="944"/>
      <c r="AJ103" s="944"/>
      <c r="AK103" s="944"/>
      <c r="AL103" s="944"/>
      <c r="AM103" s="944"/>
      <c r="AN103" s="944"/>
      <c r="AO103" s="944"/>
      <c r="AP103" s="19">
        <f t="shared" si="40"/>
        <v>0</v>
      </c>
      <c r="AQ103" s="19">
        <f t="shared" si="40"/>
        <v>-1.3117018609356323E-2</v>
      </c>
      <c r="AR103" s="19">
        <f t="shared" si="40"/>
        <v>-2.569463789136528E-2</v>
      </c>
      <c r="AS103" s="19">
        <f t="shared" si="40"/>
        <v>-6.2263487959196118E-2</v>
      </c>
      <c r="AT103" s="19">
        <f t="shared" si="40"/>
        <v>-7.694463190130274E-2</v>
      </c>
      <c r="AU103" s="19">
        <f t="shared" si="40"/>
        <v>-7.3811232735387811E-2</v>
      </c>
      <c r="AV103" s="19">
        <f t="shared" si="40"/>
        <v>-8.5746690334968623E-2</v>
      </c>
      <c r="AW103" s="19">
        <f t="shared" si="40"/>
        <v>-6.5026019051310002E-2</v>
      </c>
      <c r="AX103" s="19">
        <f t="shared" si="40"/>
        <v>-7.2054044926248562E-2</v>
      </c>
      <c r="AY103" s="19">
        <f t="shared" si="41"/>
        <v>-0.10435411899533009</v>
      </c>
      <c r="AZ103" s="19">
        <f t="shared" si="40"/>
        <v>-1</v>
      </c>
      <c r="BA103" s="19">
        <f t="shared" si="40"/>
        <v>-1</v>
      </c>
      <c r="BB103" s="19">
        <f t="shared" si="40"/>
        <v>-1</v>
      </c>
      <c r="BC103" s="19">
        <f t="shared" si="40"/>
        <v>-1</v>
      </c>
      <c r="BD103" s="19">
        <f t="shared" si="40"/>
        <v>-1</v>
      </c>
      <c r="BE103" s="19">
        <f t="shared" si="40"/>
        <v>-1</v>
      </c>
      <c r="BF103" s="31"/>
      <c r="BG103" s="31"/>
    </row>
    <row r="104" spans="1:59" s="32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7" t="s">
        <v>202</v>
      </c>
      <c r="Z104" s="35"/>
      <c r="AA104" s="943"/>
      <c r="AB104" s="944"/>
      <c r="AC104" s="944"/>
      <c r="AD104" s="944"/>
      <c r="AE104" s="944"/>
      <c r="AF104" s="944"/>
      <c r="AG104" s="944"/>
      <c r="AH104" s="944"/>
      <c r="AI104" s="944"/>
      <c r="AJ104" s="944"/>
      <c r="AK104" s="944"/>
      <c r="AL104" s="944"/>
      <c r="AM104" s="944"/>
      <c r="AN104" s="944"/>
      <c r="AO104" s="944"/>
      <c r="AP104" s="19">
        <f t="shared" si="40"/>
        <v>0</v>
      </c>
      <c r="AQ104" s="19">
        <f t="shared" si="40"/>
        <v>-5.2230126957201084E-2</v>
      </c>
      <c r="AR104" s="19">
        <f t="shared" si="40"/>
        <v>-0.13402198499778462</v>
      </c>
      <c r="AS104" s="19">
        <f t="shared" si="40"/>
        <v>-0.23348167485399762</v>
      </c>
      <c r="AT104" s="19">
        <f t="shared" si="40"/>
        <v>-0.18281918693077193</v>
      </c>
      <c r="AU104" s="19">
        <f t="shared" si="40"/>
        <v>-0.32285088884476498</v>
      </c>
      <c r="AV104" s="19">
        <f t="shared" si="40"/>
        <v>-0.31595625110349213</v>
      </c>
      <c r="AW104" s="19">
        <f t="shared" si="40"/>
        <v>-0.43500031404426764</v>
      </c>
      <c r="AX104" s="19">
        <f t="shared" si="40"/>
        <v>-0.36419371809598089</v>
      </c>
      <c r="AY104" s="19">
        <f t="shared" si="41"/>
        <v>-0.27073229750751371</v>
      </c>
      <c r="AZ104" s="19">
        <f t="shared" si="40"/>
        <v>-1</v>
      </c>
      <c r="BA104" s="19">
        <f t="shared" si="40"/>
        <v>-1</v>
      </c>
      <c r="BB104" s="19">
        <f t="shared" si="40"/>
        <v>-1</v>
      </c>
      <c r="BC104" s="19">
        <f t="shared" si="40"/>
        <v>-1</v>
      </c>
      <c r="BD104" s="19">
        <f t="shared" si="40"/>
        <v>-1</v>
      </c>
      <c r="BE104" s="19">
        <f t="shared" si="40"/>
        <v>-1</v>
      </c>
      <c r="BF104" s="31"/>
      <c r="BG104" s="31"/>
    </row>
    <row r="105" spans="1:59" s="32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7" t="s">
        <v>203</v>
      </c>
      <c r="Z105" s="35"/>
      <c r="AA105" s="943"/>
      <c r="AB105" s="944"/>
      <c r="AC105" s="944"/>
      <c r="AD105" s="944"/>
      <c r="AE105" s="944"/>
      <c r="AF105" s="944"/>
      <c r="AG105" s="944"/>
      <c r="AH105" s="944"/>
      <c r="AI105" s="944"/>
      <c r="AJ105" s="944"/>
      <c r="AK105" s="944"/>
      <c r="AL105" s="944"/>
      <c r="AM105" s="944"/>
      <c r="AN105" s="944"/>
      <c r="AO105" s="944"/>
      <c r="AP105" s="19">
        <f t="shared" si="40"/>
        <v>0</v>
      </c>
      <c r="AQ105" s="19">
        <f t="shared" si="40"/>
        <v>-5.9394147926428165E-2</v>
      </c>
      <c r="AR105" s="19">
        <f t="shared" si="40"/>
        <v>-7.2692689329903581E-2</v>
      </c>
      <c r="AS105" s="19">
        <f t="shared" si="40"/>
        <v>-0.12521012049970903</v>
      </c>
      <c r="AT105" s="19">
        <f t="shared" si="40"/>
        <v>-0.14368446415646607</v>
      </c>
      <c r="AU105" s="19">
        <f t="shared" si="40"/>
        <v>-9.6682579739602814E-2</v>
      </c>
      <c r="AV105" s="19">
        <f t="shared" si="40"/>
        <v>-0.12847525419691042</v>
      </c>
      <c r="AW105" s="19">
        <f t="shared" si="40"/>
        <v>-0.13754477836046319</v>
      </c>
      <c r="AX105" s="19">
        <f t="shared" si="40"/>
        <v>-0.17171505143590771</v>
      </c>
      <c r="AY105" s="19">
        <f t="shared" si="41"/>
        <v>-0.20278642531324043</v>
      </c>
      <c r="AZ105" s="19">
        <f t="shared" si="40"/>
        <v>-1</v>
      </c>
      <c r="BA105" s="19">
        <f t="shared" si="40"/>
        <v>-1</v>
      </c>
      <c r="BB105" s="19">
        <f t="shared" si="40"/>
        <v>-1</v>
      </c>
      <c r="BC105" s="19">
        <f t="shared" si="40"/>
        <v>-1</v>
      </c>
      <c r="BD105" s="19">
        <f t="shared" si="40"/>
        <v>-1</v>
      </c>
      <c r="BE105" s="19">
        <f t="shared" si="40"/>
        <v>-1</v>
      </c>
      <c r="BF105" s="31"/>
      <c r="BG105" s="31"/>
    </row>
    <row r="106" spans="1:59" s="32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7" t="s">
        <v>140</v>
      </c>
      <c r="Z106" s="35"/>
      <c r="AA106" s="943"/>
      <c r="AB106" s="944"/>
      <c r="AC106" s="944"/>
      <c r="AD106" s="944"/>
      <c r="AE106" s="944"/>
      <c r="AF106" s="944"/>
      <c r="AG106" s="944"/>
      <c r="AH106" s="944"/>
      <c r="AI106" s="944"/>
      <c r="AJ106" s="944"/>
      <c r="AK106" s="944"/>
      <c r="AL106" s="944"/>
      <c r="AM106" s="944"/>
      <c r="AN106" s="944"/>
      <c r="AO106" s="944"/>
      <c r="AP106" s="19">
        <f t="shared" si="40"/>
        <v>0</v>
      </c>
      <c r="AQ106" s="19">
        <f t="shared" si="40"/>
        <v>2.3726232188903129E-3</v>
      </c>
      <c r="AR106" s="19">
        <f t="shared" si="40"/>
        <v>-1.2193998677385243E-2</v>
      </c>
      <c r="AS106" s="19">
        <f t="shared" si="40"/>
        <v>-8.8681056595051322E-2</v>
      </c>
      <c r="AT106" s="19">
        <f t="shared" si="40"/>
        <v>-0.19351448963203122</v>
      </c>
      <c r="AU106" s="19">
        <f t="shared" si="40"/>
        <v>-0.17183250089629065</v>
      </c>
      <c r="AV106" s="19">
        <f t="shared" si="40"/>
        <v>-0.17441414380903686</v>
      </c>
      <c r="AW106" s="19">
        <f t="shared" si="40"/>
        <v>-0.17094420015795919</v>
      </c>
      <c r="AX106" s="19">
        <f t="shared" si="40"/>
        <v>-0.14026915046477184</v>
      </c>
      <c r="AY106" s="19">
        <f t="shared" si="41"/>
        <v>-0.14527765159498185</v>
      </c>
      <c r="AZ106" s="19">
        <f t="shared" si="40"/>
        <v>-1</v>
      </c>
      <c r="BA106" s="19">
        <f t="shared" si="40"/>
        <v>-1</v>
      </c>
      <c r="BB106" s="19">
        <f t="shared" si="40"/>
        <v>-1</v>
      </c>
      <c r="BC106" s="19">
        <f t="shared" si="40"/>
        <v>-1</v>
      </c>
      <c r="BD106" s="19">
        <f t="shared" si="40"/>
        <v>-1</v>
      </c>
      <c r="BE106" s="19">
        <f t="shared" si="40"/>
        <v>-1</v>
      </c>
      <c r="BF106" s="31"/>
      <c r="BG106" s="31"/>
    </row>
    <row r="107" spans="1:59" s="32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7" t="s">
        <v>160</v>
      </c>
      <c r="Z107" s="35"/>
      <c r="AA107" s="943"/>
      <c r="AB107" s="944"/>
      <c r="AC107" s="944"/>
      <c r="AD107" s="944"/>
      <c r="AE107" s="944"/>
      <c r="AF107" s="944"/>
      <c r="AG107" s="944"/>
      <c r="AH107" s="944"/>
      <c r="AI107" s="944"/>
      <c r="AJ107" s="944"/>
      <c r="AK107" s="944"/>
      <c r="AL107" s="944"/>
      <c r="AM107" s="944"/>
      <c r="AN107" s="944"/>
      <c r="AO107" s="944"/>
      <c r="AP107" s="19">
        <f t="shared" si="40"/>
        <v>0</v>
      </c>
      <c r="AQ107" s="19">
        <f t="shared" si="40"/>
        <v>-5.6700197186684953E-2</v>
      </c>
      <c r="AR107" s="19">
        <f t="shared" si="40"/>
        <v>-3.8704171275749988E-2</v>
      </c>
      <c r="AS107" s="19">
        <f t="shared" si="40"/>
        <v>1.8107990917537453E-3</v>
      </c>
      <c r="AT107" s="19">
        <f t="shared" si="40"/>
        <v>-0.1186302053155831</v>
      </c>
      <c r="AU107" s="19">
        <f t="shared" si="40"/>
        <v>-0.10384266171877299</v>
      </c>
      <c r="AV107" s="19">
        <f t="shared" si="40"/>
        <v>-0.121026115313428</v>
      </c>
      <c r="AW107" s="19">
        <f t="shared" si="40"/>
        <v>-6.8414663266757825E-2</v>
      </c>
      <c r="AX107" s="19">
        <f t="shared" si="40"/>
        <v>-8.8262346975410799E-2</v>
      </c>
      <c r="AY107" s="19">
        <f t="shared" si="41"/>
        <v>-8.7959705467838489E-2</v>
      </c>
      <c r="AZ107" s="19">
        <f t="shared" si="40"/>
        <v>-1</v>
      </c>
      <c r="BA107" s="19">
        <f t="shared" si="40"/>
        <v>-1</v>
      </c>
      <c r="BB107" s="19">
        <f t="shared" si="40"/>
        <v>-1</v>
      </c>
      <c r="BC107" s="19">
        <f t="shared" si="40"/>
        <v>-1</v>
      </c>
      <c r="BD107" s="19">
        <f t="shared" si="40"/>
        <v>-1</v>
      </c>
      <c r="BE107" s="19">
        <f t="shared" si="40"/>
        <v>-1</v>
      </c>
      <c r="BF107" s="31"/>
      <c r="BG107" s="31"/>
    </row>
    <row r="108" spans="1:59" s="32" customFormat="1" ht="15" thickBo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9" t="s">
        <v>373</v>
      </c>
      <c r="Z108" s="36"/>
      <c r="AA108" s="945"/>
      <c r="AB108" s="946"/>
      <c r="AC108" s="946"/>
      <c r="AD108" s="946"/>
      <c r="AE108" s="946"/>
      <c r="AF108" s="946"/>
      <c r="AG108" s="946"/>
      <c r="AH108" s="946"/>
      <c r="AI108" s="946"/>
      <c r="AJ108" s="946"/>
      <c r="AK108" s="946"/>
      <c r="AL108" s="946"/>
      <c r="AM108" s="946"/>
      <c r="AN108" s="946"/>
      <c r="AO108" s="946"/>
      <c r="AP108" s="20">
        <f t="shared" si="40"/>
        <v>0</v>
      </c>
      <c r="AQ108" s="20">
        <f t="shared" si="40"/>
        <v>8.3297592292663758E-4</v>
      </c>
      <c r="AR108" s="20">
        <f t="shared" si="40"/>
        <v>0.11696622573459559</v>
      </c>
      <c r="AS108" s="20">
        <f t="shared" si="40"/>
        <v>1.1108517497756321E-2</v>
      </c>
      <c r="AT108" s="20">
        <f t="shared" si="40"/>
        <v>-8.6082635974687571E-2</v>
      </c>
      <c r="AU108" s="20">
        <f t="shared" si="40"/>
        <v>-0.1135993601650015</v>
      </c>
      <c r="AV108" s="20">
        <f t="shared" si="40"/>
        <v>-0.13484650036035628</v>
      </c>
      <c r="AW108" s="20">
        <f t="shared" si="40"/>
        <v>-6.8858670600135286E-2</v>
      </c>
      <c r="AX108" s="20">
        <f t="shared" si="40"/>
        <v>-6.5318932056339984E-2</v>
      </c>
      <c r="AY108" s="20">
        <f t="shared" si="41"/>
        <v>-8.4382819566017231E-2</v>
      </c>
      <c r="AZ108" s="20" t="e">
        <f t="shared" si="40"/>
        <v>#REF!</v>
      </c>
      <c r="BA108" s="20" t="e">
        <f t="shared" si="40"/>
        <v>#REF!</v>
      </c>
      <c r="BB108" s="20" t="e">
        <f t="shared" si="40"/>
        <v>#REF!</v>
      </c>
      <c r="BC108" s="20" t="e">
        <f t="shared" si="40"/>
        <v>#REF!</v>
      </c>
      <c r="BD108" s="20" t="e">
        <f t="shared" si="40"/>
        <v>#REF!</v>
      </c>
      <c r="BE108" s="20" t="e">
        <f t="shared" si="40"/>
        <v>#REF!</v>
      </c>
      <c r="BF108" s="33"/>
      <c r="BG108" s="33"/>
    </row>
    <row r="109" spans="1:59" s="32" customFormat="1" ht="15" thickTop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390" t="s">
        <v>95</v>
      </c>
      <c r="Z109" s="37"/>
      <c r="AA109" s="947"/>
      <c r="AB109" s="948"/>
      <c r="AC109" s="948"/>
      <c r="AD109" s="948"/>
      <c r="AE109" s="948"/>
      <c r="AF109" s="948"/>
      <c r="AG109" s="948"/>
      <c r="AH109" s="948"/>
      <c r="AI109" s="948"/>
      <c r="AJ109" s="948"/>
      <c r="AK109" s="948"/>
      <c r="AL109" s="948"/>
      <c r="AM109" s="948"/>
      <c r="AN109" s="948"/>
      <c r="AO109" s="948"/>
      <c r="AP109" s="21">
        <f t="shared" si="40"/>
        <v>0</v>
      </c>
      <c r="AQ109" s="21">
        <f t="shared" si="40"/>
        <v>-1.5897365058698099E-2</v>
      </c>
      <c r="AR109" s="21">
        <f t="shared" si="40"/>
        <v>1.0613337950997614E-2</v>
      </c>
      <c r="AS109" s="21">
        <f t="shared" si="40"/>
        <v>-5.3971144752774647E-2</v>
      </c>
      <c r="AT109" s="21">
        <f t="shared" si="40"/>
        <v>-0.10975447636510238</v>
      </c>
      <c r="AU109" s="21">
        <f t="shared" si="40"/>
        <v>-7.11890914705684E-2</v>
      </c>
      <c r="AV109" s="21">
        <f t="shared" si="40"/>
        <v>-3.375034477569927E-2</v>
      </c>
      <c r="AW109" s="21">
        <f t="shared" si="40"/>
        <v>-7.4677810039436299E-3</v>
      </c>
      <c r="AX109" s="21">
        <f t="shared" si="40"/>
        <v>4.2653802877530289E-3</v>
      </c>
      <c r="AY109" s="21">
        <f t="shared" si="41"/>
        <v>-3.097251835879522E-2</v>
      </c>
      <c r="AZ109" s="21">
        <f t="shared" si="40"/>
        <v>-1</v>
      </c>
      <c r="BA109" s="21">
        <f t="shared" si="40"/>
        <v>-1</v>
      </c>
      <c r="BB109" s="21">
        <f t="shared" si="40"/>
        <v>-1</v>
      </c>
      <c r="BC109" s="21">
        <f t="shared" si="40"/>
        <v>-1</v>
      </c>
      <c r="BD109" s="21">
        <f t="shared" si="40"/>
        <v>-1</v>
      </c>
      <c r="BE109" s="21">
        <f t="shared" si="40"/>
        <v>-1</v>
      </c>
      <c r="BF109" s="34"/>
      <c r="BG109" s="34"/>
    </row>
    <row r="111" spans="1:59">
      <c r="Y111" s="667" t="s">
        <v>387</v>
      </c>
    </row>
    <row r="112" spans="1:59">
      <c r="Y112" s="496" t="s">
        <v>75</v>
      </c>
      <c r="Z112" s="367"/>
      <c r="AA112" s="13">
        <v>1990</v>
      </c>
      <c r="AB112" s="13">
        <f t="shared" ref="AB112:BE112" si="42">AA112+1</f>
        <v>1991</v>
      </c>
      <c r="AC112" s="13">
        <f t="shared" si="42"/>
        <v>1992</v>
      </c>
      <c r="AD112" s="13">
        <f t="shared" si="42"/>
        <v>1993</v>
      </c>
      <c r="AE112" s="13">
        <f t="shared" si="42"/>
        <v>1994</v>
      </c>
      <c r="AF112" s="13">
        <f t="shared" si="42"/>
        <v>1995</v>
      </c>
      <c r="AG112" s="13">
        <f t="shared" si="42"/>
        <v>1996</v>
      </c>
      <c r="AH112" s="13">
        <f t="shared" si="42"/>
        <v>1997</v>
      </c>
      <c r="AI112" s="13">
        <f t="shared" si="42"/>
        <v>1998</v>
      </c>
      <c r="AJ112" s="13">
        <f t="shared" si="42"/>
        <v>1999</v>
      </c>
      <c r="AK112" s="13">
        <f t="shared" si="42"/>
        <v>2000</v>
      </c>
      <c r="AL112" s="13">
        <f t="shared" si="42"/>
        <v>2001</v>
      </c>
      <c r="AM112" s="13">
        <f t="shared" si="42"/>
        <v>2002</v>
      </c>
      <c r="AN112" s="13">
        <f t="shared" si="42"/>
        <v>2003</v>
      </c>
      <c r="AO112" s="13">
        <f t="shared" si="42"/>
        <v>2004</v>
      </c>
      <c r="AP112" s="13">
        <f t="shared" si="42"/>
        <v>2005</v>
      </c>
      <c r="AQ112" s="13">
        <f t="shared" si="42"/>
        <v>2006</v>
      </c>
      <c r="AR112" s="13">
        <f t="shared" si="42"/>
        <v>2007</v>
      </c>
      <c r="AS112" s="13">
        <f t="shared" si="42"/>
        <v>2008</v>
      </c>
      <c r="AT112" s="13">
        <f t="shared" si="42"/>
        <v>2009</v>
      </c>
      <c r="AU112" s="13">
        <f t="shared" si="42"/>
        <v>2010</v>
      </c>
      <c r="AV112" s="13">
        <f t="shared" si="42"/>
        <v>2011</v>
      </c>
      <c r="AW112" s="13">
        <f t="shared" si="42"/>
        <v>2012</v>
      </c>
      <c r="AX112" s="13">
        <f t="shared" si="42"/>
        <v>2013</v>
      </c>
      <c r="AY112" s="13">
        <f t="shared" si="42"/>
        <v>2014</v>
      </c>
      <c r="AZ112" s="13">
        <f t="shared" si="42"/>
        <v>2015</v>
      </c>
      <c r="BA112" s="13">
        <f t="shared" si="42"/>
        <v>2016</v>
      </c>
      <c r="BB112" s="13">
        <f t="shared" si="42"/>
        <v>2017</v>
      </c>
      <c r="BC112" s="13">
        <f t="shared" si="42"/>
        <v>2018</v>
      </c>
      <c r="BD112" s="13">
        <f t="shared" si="42"/>
        <v>2019</v>
      </c>
      <c r="BE112" s="13">
        <f t="shared" si="42"/>
        <v>2020</v>
      </c>
      <c r="BF112" s="13" t="s">
        <v>136</v>
      </c>
      <c r="BG112" s="13" t="s">
        <v>11</v>
      </c>
    </row>
    <row r="113" spans="1:59" s="32" customForma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7" t="s">
        <v>194</v>
      </c>
      <c r="Z113" s="35"/>
      <c r="AA113" s="35"/>
      <c r="AB113" s="19">
        <f>AB77/AA77-1</f>
        <v>7.5378556254612761E-3</v>
      </c>
      <c r="AC113" s="19">
        <f t="shared" ref="AC113:AY113" si="43">AC77/AB77-1</f>
        <v>1.9458525733427434E-2</v>
      </c>
      <c r="AD113" s="19">
        <f t="shared" si="43"/>
        <v>-4.9710607370422322E-2</v>
      </c>
      <c r="AE113" s="19">
        <f t="shared" si="43"/>
        <v>0.12482350008622811</v>
      </c>
      <c r="AF113" s="19">
        <f t="shared" si="43"/>
        <v>-3.0327467703322841E-2</v>
      </c>
      <c r="AG113" s="19">
        <f t="shared" si="43"/>
        <v>2.7942165614971426E-3</v>
      </c>
      <c r="AH113" s="19">
        <f t="shared" si="43"/>
        <v>-7.5350069199948688E-3</v>
      </c>
      <c r="AI113" s="19">
        <f t="shared" si="43"/>
        <v>-3.7105802742979921E-2</v>
      </c>
      <c r="AJ113" s="19">
        <f t="shared" si="43"/>
        <v>5.3292848507794366E-2</v>
      </c>
      <c r="AK113" s="19">
        <f t="shared" si="43"/>
        <v>2.1291934033312421E-2</v>
      </c>
      <c r="AL113" s="19">
        <f t="shared" si="43"/>
        <v>-2.7672455604368817E-2</v>
      </c>
      <c r="AM113" s="19">
        <f t="shared" si="43"/>
        <v>8.4034828344512258E-2</v>
      </c>
      <c r="AN113" s="19">
        <f t="shared" si="43"/>
        <v>3.6456456055034447E-2</v>
      </c>
      <c r="AO113" s="19">
        <f t="shared" si="43"/>
        <v>-9.3138696037949886E-3</v>
      </c>
      <c r="AP113" s="19">
        <f t="shared" si="43"/>
        <v>5.3115733463105386E-2</v>
      </c>
      <c r="AQ113" s="19">
        <f t="shared" si="43"/>
        <v>-2.6258042077476507E-2</v>
      </c>
      <c r="AR113" s="19">
        <f t="shared" si="43"/>
        <v>0.15492971769066077</v>
      </c>
      <c r="AS113" s="19">
        <f t="shared" si="43"/>
        <v>-5.3717993429953537E-2</v>
      </c>
      <c r="AT113" s="19">
        <f t="shared" si="43"/>
        <v>-8.1951809306883949E-2</v>
      </c>
      <c r="AU113" s="19">
        <f t="shared" si="43"/>
        <v>6.2931902783218474E-2</v>
      </c>
      <c r="AV113" s="19">
        <f t="shared" si="43"/>
        <v>0.1330375434349218</v>
      </c>
      <c r="AW113" s="19">
        <f t="shared" si="43"/>
        <v>8.8689016579879265E-2</v>
      </c>
      <c r="AX113" s="19">
        <f t="shared" si="43"/>
        <v>1.481885196542132E-3</v>
      </c>
      <c r="AY113" s="19">
        <f t="shared" si="43"/>
        <v>-5.6234405727598968E-2</v>
      </c>
      <c r="AZ113" s="31"/>
      <c r="BA113" s="31"/>
      <c r="BB113" s="31"/>
      <c r="BC113" s="31"/>
      <c r="BD113" s="31"/>
      <c r="BE113" s="31"/>
      <c r="BF113" s="31"/>
      <c r="BG113" s="31"/>
    </row>
    <row r="114" spans="1:59" s="32" customForma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7" t="s">
        <v>195</v>
      </c>
      <c r="Z114" s="35"/>
      <c r="AA114" s="35"/>
      <c r="AB114" s="19">
        <f t="shared" ref="AB114:AY114" si="44">AB78/AA78-1</f>
        <v>-1.2807021586294765E-2</v>
      </c>
      <c r="AC114" s="19">
        <f t="shared" si="44"/>
        <v>-1.9656290641293483E-2</v>
      </c>
      <c r="AD114" s="19">
        <f t="shared" si="44"/>
        <v>-1.2916175849270184E-3</v>
      </c>
      <c r="AE114" s="19">
        <f t="shared" si="44"/>
        <v>2.2068335433098829E-2</v>
      </c>
      <c r="AF114" s="19">
        <f t="shared" si="44"/>
        <v>1.5719568757239566E-2</v>
      </c>
      <c r="AG114" s="19">
        <f t="shared" si="44"/>
        <v>1.2185649563660972E-2</v>
      </c>
      <c r="AH114" s="19">
        <f t="shared" si="44"/>
        <v>-1.1219936223588745E-3</v>
      </c>
      <c r="AI114" s="19">
        <f t="shared" si="44"/>
        <v>-5.6248139533742636E-2</v>
      </c>
      <c r="AJ114" s="19">
        <f t="shared" si="44"/>
        <v>1.9183630464475021E-2</v>
      </c>
      <c r="AK114" s="19">
        <f t="shared" si="44"/>
        <v>2.3346856557399542E-2</v>
      </c>
      <c r="AL114" s="19">
        <f t="shared" si="44"/>
        <v>-1.6486652421032311E-2</v>
      </c>
      <c r="AM114" s="19">
        <f t="shared" si="44"/>
        <v>2.953026446094098E-2</v>
      </c>
      <c r="AN114" s="19">
        <f t="shared" si="44"/>
        <v>1.97599384276681E-3</v>
      </c>
      <c r="AO114" s="19">
        <f t="shared" si="44"/>
        <v>7.353157267481425E-3</v>
      </c>
      <c r="AP114" s="19">
        <f t="shared" si="44"/>
        <v>-3.0907478539222821E-2</v>
      </c>
      <c r="AQ114" s="19">
        <f t="shared" si="44"/>
        <v>1.223547159954097E-2</v>
      </c>
      <c r="AR114" s="19">
        <f t="shared" si="44"/>
        <v>-3.9769591074490407E-2</v>
      </c>
      <c r="AS114" s="19">
        <f t="shared" si="44"/>
        <v>-8.7338461685775082E-2</v>
      </c>
      <c r="AT114" s="19">
        <f t="shared" si="44"/>
        <v>-7.982501325665825E-2</v>
      </c>
      <c r="AU114" s="19">
        <f t="shared" si="44"/>
        <v>0.10787958568238953</v>
      </c>
      <c r="AV114" s="19">
        <f t="shared" si="44"/>
        <v>-1.1284120048119628E-2</v>
      </c>
      <c r="AW114" s="19">
        <f t="shared" si="44"/>
        <v>-7.1287297451498866E-3</v>
      </c>
      <c r="AX114" s="19">
        <f t="shared" si="44"/>
        <v>2.8289092630042756E-2</v>
      </c>
      <c r="AY114" s="19">
        <f t="shared" si="44"/>
        <v>-4.5185124901383489E-2</v>
      </c>
      <c r="AZ114" s="31"/>
      <c r="BA114" s="31"/>
      <c r="BB114" s="31"/>
      <c r="BC114" s="31"/>
      <c r="BD114" s="31"/>
      <c r="BE114" s="31"/>
      <c r="BF114" s="31"/>
      <c r="BG114" s="31"/>
    </row>
    <row r="115" spans="1:59" s="32" customForma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7" t="s">
        <v>196</v>
      </c>
      <c r="Z115" s="35"/>
      <c r="AA115" s="35"/>
      <c r="AB115" s="19">
        <f t="shared" ref="AB115:AY115" si="45">AB79/AA79-1</f>
        <v>6.220713176064363E-2</v>
      </c>
      <c r="AC115" s="19">
        <f t="shared" si="45"/>
        <v>2.9299135830821221E-2</v>
      </c>
      <c r="AD115" s="19">
        <f t="shared" si="45"/>
        <v>1.6726239514999186E-2</v>
      </c>
      <c r="AE115" s="19">
        <f t="shared" si="45"/>
        <v>4.0814431191718237E-2</v>
      </c>
      <c r="AF115" s="19">
        <f t="shared" si="45"/>
        <v>3.82993747221545E-2</v>
      </c>
      <c r="AG115" s="19">
        <f t="shared" si="45"/>
        <v>2.6733856019846458E-2</v>
      </c>
      <c r="AH115" s="19">
        <f t="shared" si="45"/>
        <v>5.2232149909354764E-3</v>
      </c>
      <c r="AI115" s="19">
        <f t="shared" si="45"/>
        <v>-7.6402777727587745E-3</v>
      </c>
      <c r="AJ115" s="19">
        <f t="shared" si="45"/>
        <v>1.5567989530900883E-2</v>
      </c>
      <c r="AK115" s="19">
        <f t="shared" si="45"/>
        <v>-4.7824505425366759E-3</v>
      </c>
      <c r="AL115" s="19">
        <f t="shared" si="45"/>
        <v>1.6156927328814019E-2</v>
      </c>
      <c r="AM115" s="19">
        <f t="shared" si="45"/>
        <v>-1.7069972241039011E-2</v>
      </c>
      <c r="AN115" s="19">
        <f t="shared" si="45"/>
        <v>-1.7006329990174707E-2</v>
      </c>
      <c r="AO115" s="19">
        <f t="shared" si="45"/>
        <v>-2.3928850368348131E-2</v>
      </c>
      <c r="AP115" s="19">
        <f t="shared" si="45"/>
        <v>-2.46414726163936E-2</v>
      </c>
      <c r="AQ115" s="19">
        <f t="shared" si="45"/>
        <v>-1.3117018609356323E-2</v>
      </c>
      <c r="AR115" s="19">
        <f t="shared" si="45"/>
        <v>-1.274479296854969E-2</v>
      </c>
      <c r="AS115" s="19">
        <f t="shared" si="45"/>
        <v>-3.7533253423430724E-2</v>
      </c>
      <c r="AT115" s="19">
        <f t="shared" si="45"/>
        <v>-1.5655937199412162E-2</v>
      </c>
      <c r="AU115" s="19">
        <f t="shared" si="45"/>
        <v>3.3945950310316775E-3</v>
      </c>
      <c r="AV115" s="19">
        <f t="shared" si="45"/>
        <v>-1.2886636095610027E-2</v>
      </c>
      <c r="AW115" s="19">
        <f t="shared" si="45"/>
        <v>2.2664037487871269E-2</v>
      </c>
      <c r="AX115" s="19">
        <f t="shared" si="45"/>
        <v>-7.516814390714277E-3</v>
      </c>
      <c r="AY115" s="19">
        <f t="shared" si="45"/>
        <v>-3.4808141457456254E-2</v>
      </c>
      <c r="AZ115" s="31"/>
      <c r="BA115" s="31"/>
      <c r="BB115" s="31"/>
      <c r="BC115" s="31"/>
      <c r="BD115" s="31"/>
      <c r="BE115" s="31"/>
      <c r="BF115" s="31"/>
      <c r="BG115" s="31"/>
    </row>
    <row r="116" spans="1:59" s="32" customForma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7" t="s">
        <v>202</v>
      </c>
      <c r="Z116" s="35"/>
      <c r="AA116" s="35"/>
      <c r="AB116" s="19">
        <f t="shared" ref="AB116:AY116" si="46">AB80/AA80-1</f>
        <v>-4.1245226505971289E-2</v>
      </c>
      <c r="AC116" s="19">
        <f t="shared" si="46"/>
        <v>-1.8546936369516764E-3</v>
      </c>
      <c r="AD116" s="19">
        <f t="shared" si="46"/>
        <v>6.2646692566623141E-2</v>
      </c>
      <c r="AE116" s="19">
        <f t="shared" si="46"/>
        <v>1.733539517489846E-2</v>
      </c>
      <c r="AF116" s="19">
        <f t="shared" si="46"/>
        <v>4.7145866395645664E-2</v>
      </c>
      <c r="AG116" s="19">
        <f t="shared" si="46"/>
        <v>-3.9320492849459487E-3</v>
      </c>
      <c r="AH116" s="19">
        <f t="shared" si="46"/>
        <v>2.0616102175865736E-2</v>
      </c>
      <c r="AI116" s="19">
        <f t="shared" si="46"/>
        <v>0.10042628225430317</v>
      </c>
      <c r="AJ116" s="19">
        <f t="shared" si="46"/>
        <v>3.6047603695187336E-2</v>
      </c>
      <c r="AK116" s="19">
        <f t="shared" si="46"/>
        <v>1.3498104240930342E-2</v>
      </c>
      <c r="AL116" s="19">
        <f t="shared" si="46"/>
        <v>9.4178450487076848E-3</v>
      </c>
      <c r="AM116" s="19">
        <f t="shared" si="46"/>
        <v>-1.569723268241785E-3</v>
      </c>
      <c r="AN116" s="19">
        <f t="shared" si="46"/>
        <v>-2.5025687610875869E-2</v>
      </c>
      <c r="AO116" s="19">
        <f t="shared" si="46"/>
        <v>7.4571457110599315E-2</v>
      </c>
      <c r="AP116" s="19">
        <f t="shared" si="46"/>
        <v>1.2233819285456082E-2</v>
      </c>
      <c r="AQ116" s="19">
        <f t="shared" si="46"/>
        <v>-5.2230126957201084E-2</v>
      </c>
      <c r="AR116" s="19">
        <f t="shared" si="46"/>
        <v>-8.6299280412862389E-2</v>
      </c>
      <c r="AS116" s="19">
        <f t="shared" si="46"/>
        <v>-0.11485244213267765</v>
      </c>
      <c r="AT116" s="19">
        <f t="shared" si="46"/>
        <v>6.6094294501799267E-2</v>
      </c>
      <c r="AU116" s="19">
        <f t="shared" si="46"/>
        <v>-0.17135950780348308</v>
      </c>
      <c r="AV116" s="19">
        <f t="shared" si="46"/>
        <v>1.0181860431759837E-2</v>
      </c>
      <c r="AW116" s="19">
        <f t="shared" si="46"/>
        <v>-0.17402989667373781</v>
      </c>
      <c r="AX116" s="19">
        <f t="shared" si="46"/>
        <v>0.12532147841553742</v>
      </c>
      <c r="AY116" s="19">
        <f t="shared" si="46"/>
        <v>0.14699669262244885</v>
      </c>
      <c r="AZ116" s="31"/>
      <c r="BA116" s="31"/>
      <c r="BB116" s="31"/>
      <c r="BC116" s="31"/>
      <c r="BD116" s="31"/>
      <c r="BE116" s="31"/>
      <c r="BF116" s="31"/>
      <c r="BG116" s="31"/>
    </row>
    <row r="117" spans="1:59" s="32" customForma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7" t="s">
        <v>203</v>
      </c>
      <c r="Z117" s="35"/>
      <c r="AA117" s="35"/>
      <c r="AB117" s="19">
        <f t="shared" ref="AB117:AY117" si="47">AB81/AA81-1</f>
        <v>1.0236790785474348E-2</v>
      </c>
      <c r="AC117" s="19">
        <f t="shared" si="47"/>
        <v>5.8243733557366895E-2</v>
      </c>
      <c r="AD117" s="19">
        <f t="shared" si="47"/>
        <v>7.1715878998113824E-2</v>
      </c>
      <c r="AE117" s="19">
        <f t="shared" si="47"/>
        <v>-4.9050656004587023E-2</v>
      </c>
      <c r="AF117" s="19">
        <f t="shared" si="47"/>
        <v>7.4179650123393781E-2</v>
      </c>
      <c r="AG117" s="19">
        <f t="shared" si="47"/>
        <v>-2.4151338789404342E-3</v>
      </c>
      <c r="AH117" s="19">
        <f t="shared" si="47"/>
        <v>-1.6646795346028198E-2</v>
      </c>
      <c r="AI117" s="19">
        <f t="shared" si="47"/>
        <v>-6.0031158407073404E-3</v>
      </c>
      <c r="AJ117" s="19">
        <f t="shared" si="47"/>
        <v>2.9541286621898033E-2</v>
      </c>
      <c r="AK117" s="19">
        <f t="shared" si="47"/>
        <v>3.5892091417162764E-2</v>
      </c>
      <c r="AL117" s="19">
        <f t="shared" si="47"/>
        <v>-4.8191414365736818E-2</v>
      </c>
      <c r="AM117" s="19">
        <f t="shared" si="47"/>
        <v>3.7828539410052819E-2</v>
      </c>
      <c r="AN117" s="19">
        <f t="shared" si="47"/>
        <v>-4.2132243627993948E-2</v>
      </c>
      <c r="AO117" s="19">
        <f t="shared" si="47"/>
        <v>-1.3003232427170386E-2</v>
      </c>
      <c r="AP117" s="19">
        <f t="shared" si="47"/>
        <v>4.9330138151896685E-2</v>
      </c>
      <c r="AQ117" s="19">
        <f t="shared" si="47"/>
        <v>-5.9394147926428165E-2</v>
      </c>
      <c r="AR117" s="19">
        <f t="shared" si="47"/>
        <v>-1.4138272023460963E-2</v>
      </c>
      <c r="AS117" s="19">
        <f t="shared" si="47"/>
        <v>-5.6634333155267669E-2</v>
      </c>
      <c r="AT117" s="19">
        <f t="shared" si="47"/>
        <v>-2.1118606981724852E-2</v>
      </c>
      <c r="AU117" s="19">
        <f t="shared" si="47"/>
        <v>5.4888510659289791E-2</v>
      </c>
      <c r="AV117" s="19">
        <f t="shared" si="47"/>
        <v>-3.5195462574100222E-2</v>
      </c>
      <c r="AW117" s="19">
        <f t="shared" si="47"/>
        <v>-1.0406502175902554E-2</v>
      </c>
      <c r="AX117" s="19">
        <f t="shared" si="47"/>
        <v>-3.9619764850500228E-2</v>
      </c>
      <c r="AY117" s="19">
        <f t="shared" si="47"/>
        <v>-3.7512904141500769E-2</v>
      </c>
      <c r="AZ117" s="31"/>
      <c r="BA117" s="31"/>
      <c r="BB117" s="31"/>
      <c r="BC117" s="31"/>
      <c r="BD117" s="31"/>
      <c r="BE117" s="31"/>
      <c r="BF117" s="31"/>
      <c r="BG117" s="31"/>
    </row>
    <row r="118" spans="1:59" s="32" customForma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7" t="s">
        <v>140</v>
      </c>
      <c r="Z118" s="35"/>
      <c r="AA118" s="35"/>
      <c r="AB118" s="19">
        <f t="shared" ref="AB118:AY118" si="48">AB82/AA82-1</f>
        <v>1.729023802461982E-2</v>
      </c>
      <c r="AC118" s="19">
        <f t="shared" si="48"/>
        <v>-9.2103973530821559E-4</v>
      </c>
      <c r="AD118" s="19">
        <f t="shared" si="48"/>
        <v>-2.0104554228075999E-2</v>
      </c>
      <c r="AE118" s="19">
        <f t="shared" si="48"/>
        <v>2.2925101211864973E-2</v>
      </c>
      <c r="AF118" s="19">
        <f t="shared" si="48"/>
        <v>4.1157552301152034E-3</v>
      </c>
      <c r="AG118" s="19">
        <f t="shared" si="48"/>
        <v>6.8051600946055224E-3</v>
      </c>
      <c r="AH118" s="19">
        <f t="shared" si="48"/>
        <v>-4.0771072273811826E-2</v>
      </c>
      <c r="AI118" s="19">
        <f t="shared" si="48"/>
        <v>-9.3644158777987929E-2</v>
      </c>
      <c r="AJ118" s="19">
        <f t="shared" si="48"/>
        <v>2.6190367820211335E-3</v>
      </c>
      <c r="AK118" s="19">
        <f t="shared" si="48"/>
        <v>8.2906901888744056E-3</v>
      </c>
      <c r="AL118" s="19">
        <f t="shared" si="48"/>
        <v>-2.4275130379403209E-2</v>
      </c>
      <c r="AM118" s="19">
        <f t="shared" si="48"/>
        <v>-4.8597815044132298E-2</v>
      </c>
      <c r="AN118" s="19">
        <f t="shared" si="48"/>
        <v>-1.4216791199664569E-2</v>
      </c>
      <c r="AO118" s="19">
        <f t="shared" si="48"/>
        <v>-2.4993742553190978E-3</v>
      </c>
      <c r="AP118" s="19">
        <f t="shared" si="48"/>
        <v>2.0547012361503914E-2</v>
      </c>
      <c r="AQ118" s="19">
        <f t="shared" si="48"/>
        <v>2.3726232188903129E-3</v>
      </c>
      <c r="AR118" s="19">
        <f t="shared" si="48"/>
        <v>-1.4532142597328934E-2</v>
      </c>
      <c r="AS118" s="19">
        <f t="shared" si="48"/>
        <v>-7.7431254533030125E-2</v>
      </c>
      <c r="AT118" s="19">
        <f t="shared" si="48"/>
        <v>-0.11503484460148738</v>
      </c>
      <c r="AU118" s="19">
        <f t="shared" si="48"/>
        <v>2.6884535998480397E-2</v>
      </c>
      <c r="AV118" s="19">
        <f t="shared" si="48"/>
        <v>-3.1172956141604091E-3</v>
      </c>
      <c r="AW118" s="19">
        <f t="shared" si="48"/>
        <v>4.2030076279251372E-3</v>
      </c>
      <c r="AX118" s="19">
        <f t="shared" si="48"/>
        <v>3.6999982026580058E-2</v>
      </c>
      <c r="AY118" s="19">
        <f t="shared" si="48"/>
        <v>-5.8256617555570989E-3</v>
      </c>
      <c r="AZ118" s="31"/>
      <c r="BA118" s="31"/>
      <c r="BB118" s="31"/>
      <c r="BC118" s="31"/>
      <c r="BD118" s="31"/>
      <c r="BE118" s="31"/>
      <c r="BF118" s="31"/>
      <c r="BG118" s="31"/>
    </row>
    <row r="119" spans="1:59" s="32" customForma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7" t="s">
        <v>160</v>
      </c>
      <c r="Z119" s="35"/>
      <c r="AA119" s="35"/>
      <c r="AB119" s="19">
        <f>AB83/AA83-1</f>
        <v>7.8301062706216396E-3</v>
      </c>
      <c r="AC119" s="19">
        <f t="shared" ref="AC119:AY119" si="49">AC83/AB83-1</f>
        <v>7.4645320757434686E-2</v>
      </c>
      <c r="AD119" s="19">
        <f t="shared" si="49"/>
        <v>-3.7691957304325618E-2</v>
      </c>
      <c r="AE119" s="19">
        <f t="shared" si="49"/>
        <v>0.14317891400653315</v>
      </c>
      <c r="AF119" s="19">
        <f t="shared" si="49"/>
        <v>1.8918499273860245E-2</v>
      </c>
      <c r="AG119" s="19">
        <f t="shared" si="49"/>
        <v>1.7501660468445701E-2</v>
      </c>
      <c r="AH119" s="19">
        <f t="shared" si="49"/>
        <v>5.2708084332420801E-2</v>
      </c>
      <c r="AI119" s="19">
        <f t="shared" si="49"/>
        <v>7.5333586715606859E-3</v>
      </c>
      <c r="AJ119" s="19">
        <f t="shared" si="49"/>
        <v>-2.601119420784892E-3</v>
      </c>
      <c r="AK119" s="19">
        <f t="shared" si="49"/>
        <v>4.745038002807811E-2</v>
      </c>
      <c r="AL119" s="19">
        <f t="shared" si="49"/>
        <v>-1.1710588065522942E-2</v>
      </c>
      <c r="AM119" s="19">
        <f t="shared" si="49"/>
        <v>8.0892644577741368E-3</v>
      </c>
      <c r="AN119" s="19">
        <f t="shared" si="49"/>
        <v>2.2786074004709445E-2</v>
      </c>
      <c r="AO119" s="19">
        <f t="shared" si="49"/>
        <v>-2.4465056834773957E-2</v>
      </c>
      <c r="AP119" s="19">
        <f t="shared" si="49"/>
        <v>-3.1561838343618254E-2</v>
      </c>
      <c r="AQ119" s="19">
        <f t="shared" si="49"/>
        <v>-5.6700197186684953E-2</v>
      </c>
      <c r="AR119" s="19">
        <f t="shared" si="49"/>
        <v>1.907773738239249E-2</v>
      </c>
      <c r="AS119" s="19">
        <f t="shared" si="49"/>
        <v>4.2146204276441779E-2</v>
      </c>
      <c r="AT119" s="19">
        <f t="shared" si="49"/>
        <v>-0.12022330415736093</v>
      </c>
      <c r="AU119" s="19">
        <f t="shared" si="49"/>
        <v>1.6777910572831622E-2</v>
      </c>
      <c r="AV119" s="19">
        <f t="shared" si="49"/>
        <v>-1.9174594527800015E-2</v>
      </c>
      <c r="AW119" s="19">
        <f t="shared" si="49"/>
        <v>5.9855534917775843E-2</v>
      </c>
      <c r="AX119" s="19">
        <f t="shared" si="49"/>
        <v>-2.1305277064849637E-2</v>
      </c>
      <c r="AY119" s="19">
        <f t="shared" si="49"/>
        <v>3.3193924433017052E-4</v>
      </c>
      <c r="AZ119" s="31"/>
      <c r="BA119" s="31"/>
      <c r="BB119" s="31"/>
      <c r="BC119" s="31"/>
      <c r="BD119" s="31"/>
      <c r="BE119" s="31"/>
      <c r="BF119" s="31"/>
      <c r="BG119" s="31"/>
    </row>
    <row r="120" spans="1:59" s="32" customFormat="1" ht="15" thickBo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9" t="s">
        <v>373</v>
      </c>
      <c r="Z120" s="36"/>
      <c r="AA120" s="36"/>
      <c r="AB120" s="20">
        <f>AB84/AA84-1</f>
        <v>-8.9966415884046302E-3</v>
      </c>
      <c r="AC120" s="20">
        <f t="shared" ref="AC120:BE120" si="50">AC84/AB84-1</f>
        <v>-2.0595596634539803E-2</v>
      </c>
      <c r="AD120" s="20">
        <f t="shared" si="50"/>
        <v>1.6669097668331689E-2</v>
      </c>
      <c r="AE120" s="20">
        <f t="shared" si="50"/>
        <v>-0.15156930262272017</v>
      </c>
      <c r="AF120" s="20">
        <f t="shared" si="50"/>
        <v>0.2885663479917393</v>
      </c>
      <c r="AG120" s="20">
        <f t="shared" si="50"/>
        <v>7.2176634484449886E-2</v>
      </c>
      <c r="AH120" s="20">
        <f t="shared" si="50"/>
        <v>8.8683200107887883E-2</v>
      </c>
      <c r="AI120" s="20">
        <f t="shared" si="50"/>
        <v>-3.8190155284822724E-2</v>
      </c>
      <c r="AJ120" s="20">
        <f t="shared" si="50"/>
        <v>2.3082880795133764E-2</v>
      </c>
      <c r="AK120" s="20">
        <f t="shared" si="50"/>
        <v>-1.3387089841105926E-3</v>
      </c>
      <c r="AL120" s="20">
        <f t="shared" si="50"/>
        <v>-2.0671902013872256E-2</v>
      </c>
      <c r="AM120" s="20">
        <f t="shared" si="50"/>
        <v>-7.9203747040815786E-3</v>
      </c>
      <c r="AN120" s="20">
        <f t="shared" si="50"/>
        <v>-2.3378789087064367E-2</v>
      </c>
      <c r="AO120" s="20">
        <f t="shared" si="50"/>
        <v>-4.9964055997594681E-2</v>
      </c>
      <c r="AP120" s="20">
        <f t="shared" si="50"/>
        <v>3.4022261125541187E-2</v>
      </c>
      <c r="AQ120" s="20">
        <f t="shared" si="50"/>
        <v>8.3297592292663758E-4</v>
      </c>
      <c r="AR120" s="20">
        <f t="shared" si="50"/>
        <v>0.11603659412258649</v>
      </c>
      <c r="AS120" s="20">
        <f t="shared" si="50"/>
        <v>-9.4772523822034049E-2</v>
      </c>
      <c r="AT120" s="20">
        <f t="shared" si="50"/>
        <v>-9.6123365386109105E-2</v>
      </c>
      <c r="AU120" s="20">
        <f t="shared" si="50"/>
        <v>-3.0108547307950873E-2</v>
      </c>
      <c r="AV120" s="20">
        <f t="shared" si="50"/>
        <v>-2.3970131834866293E-2</v>
      </c>
      <c r="AW120" s="20">
        <f t="shared" si="50"/>
        <v>7.627297327896887E-2</v>
      </c>
      <c r="AX120" s="20">
        <f t="shared" si="50"/>
        <v>3.8015051335729133E-3</v>
      </c>
      <c r="AY120" s="20">
        <f t="shared" si="50"/>
        <v>-2.0396141703842074E-2</v>
      </c>
      <c r="AZ120" s="20" t="e">
        <f t="shared" si="50"/>
        <v>#REF!</v>
      </c>
      <c r="BA120" s="20" t="e">
        <f t="shared" si="50"/>
        <v>#REF!</v>
      </c>
      <c r="BB120" s="20" t="e">
        <f t="shared" si="50"/>
        <v>#REF!</v>
      </c>
      <c r="BC120" s="20" t="e">
        <f t="shared" si="50"/>
        <v>#REF!</v>
      </c>
      <c r="BD120" s="20" t="e">
        <f t="shared" si="50"/>
        <v>#REF!</v>
      </c>
      <c r="BE120" s="20" t="e">
        <f t="shared" si="50"/>
        <v>#REF!</v>
      </c>
      <c r="BF120" s="33"/>
      <c r="BG120" s="33"/>
    </row>
    <row r="121" spans="1:59" s="32" customFormat="1" ht="15" thickTop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390" t="s">
        <v>95</v>
      </c>
      <c r="Z121" s="37"/>
      <c r="AA121" s="37"/>
      <c r="AB121" s="21">
        <f>AB85/AA85-1</f>
        <v>7.3363085422837315E-3</v>
      </c>
      <c r="AC121" s="21">
        <f t="shared" ref="AC121:AY121" si="51">AC85/AB85-1</f>
        <v>8.7117937262677358E-3</v>
      </c>
      <c r="AD121" s="21">
        <f t="shared" si="51"/>
        <v>-5.8778956605243238E-3</v>
      </c>
      <c r="AE121" s="21">
        <f t="shared" si="51"/>
        <v>5.2428878568716364E-2</v>
      </c>
      <c r="AF121" s="21">
        <f t="shared" si="51"/>
        <v>1.1031756785939262E-2</v>
      </c>
      <c r="AG121" s="21">
        <f t="shared" si="51"/>
        <v>1.0277856777075156E-2</v>
      </c>
      <c r="AH121" s="21">
        <f t="shared" si="51"/>
        <v>-1.75810869379045E-3</v>
      </c>
      <c r="AI121" s="21">
        <f t="shared" si="51"/>
        <v>-2.7771710717958253E-2</v>
      </c>
      <c r="AJ121" s="21">
        <f t="shared" si="51"/>
        <v>2.8585400083093404E-2</v>
      </c>
      <c r="AK121" s="21">
        <f t="shared" si="51"/>
        <v>1.6930925844707678E-2</v>
      </c>
      <c r="AL121" s="21">
        <f t="shared" si="51"/>
        <v>-1.3272741709591029E-2</v>
      </c>
      <c r="AM121" s="21">
        <f t="shared" si="51"/>
        <v>2.9437802537724211E-2</v>
      </c>
      <c r="AN121" s="21">
        <f t="shared" si="51"/>
        <v>3.9334156793440211E-3</v>
      </c>
      <c r="AO121" s="21">
        <f t="shared" si="51"/>
        <v>-8.1318020006715397E-4</v>
      </c>
      <c r="AP121" s="21">
        <f t="shared" si="51"/>
        <v>5.7799901016981625E-3</v>
      </c>
      <c r="AQ121" s="21">
        <f t="shared" si="51"/>
        <v>-1.5897365058698099E-2</v>
      </c>
      <c r="AR121" s="21">
        <f t="shared" si="51"/>
        <v>2.693896151520514E-2</v>
      </c>
      <c r="AS121" s="21">
        <f t="shared" si="51"/>
        <v>-6.3906224347598961E-2</v>
      </c>
      <c r="AT121" s="21">
        <f t="shared" si="51"/>
        <v>-5.8965782389111099E-2</v>
      </c>
      <c r="AU121" s="21">
        <f t="shared" si="51"/>
        <v>4.3319942499761677E-2</v>
      </c>
      <c r="AV121" s="21">
        <f t="shared" si="51"/>
        <v>4.0308254727698278E-2</v>
      </c>
      <c r="AW121" s="21">
        <f t="shared" si="51"/>
        <v>2.7200593169323772E-2</v>
      </c>
      <c r="AX121" s="21">
        <f t="shared" si="51"/>
        <v>1.1821441225922769E-2</v>
      </c>
      <c r="AY121" s="21">
        <f t="shared" si="51"/>
        <v>-3.5088233984976513E-2</v>
      </c>
      <c r="AZ121" s="34"/>
      <c r="BA121" s="34"/>
      <c r="BB121" s="34"/>
      <c r="BC121" s="34"/>
      <c r="BD121" s="34"/>
      <c r="BE121" s="34"/>
      <c r="BF121" s="34"/>
      <c r="BG121" s="34"/>
    </row>
  </sheetData>
  <phoneticPr fontId="9"/>
  <pageMargins left="0.78740157480314965" right="0.78740157480314965" top="0.98425196850393704" bottom="0.98425196850393704" header="0.51181102362204722" footer="0.51181102362204722"/>
  <pageSetup paperSize="9" scale="3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32"/>
  <sheetViews>
    <sheetView zoomScaleNormal="100" workbookViewId="0">
      <pane xSplit="25" ySplit="4" topLeftCell="BH44" activePane="bottomRight" state="frozen"/>
      <selection activeCell="AQ33" sqref="AQ33"/>
      <selection pane="topRight" activeCell="AQ33" sqref="AQ33"/>
      <selection pane="bottomLeft" activeCell="AQ33" sqref="AQ33"/>
      <selection pane="bottomRight" activeCell="X54" sqref="X54"/>
    </sheetView>
  </sheetViews>
  <sheetFormatPr defaultRowHeight="14.25"/>
  <cols>
    <col min="1" max="1" width="1.625" style="1" customWidth="1"/>
    <col min="2" max="22" width="1.625" style="1" hidden="1" customWidth="1"/>
    <col min="23" max="24" width="1.625" style="1" customWidth="1"/>
    <col min="25" max="25" width="35.625" style="1" customWidth="1"/>
    <col min="26" max="26" width="10.625" style="1" hidden="1" customWidth="1"/>
    <col min="27" max="50" width="10.625" style="1" customWidth="1"/>
    <col min="51" max="51" width="10.125" style="1" customWidth="1"/>
    <col min="52" max="57" width="15.625" style="1" hidden="1" customWidth="1"/>
    <col min="58" max="58" width="16.5" style="1" hidden="1" customWidth="1"/>
    <col min="59" max="59" width="5.5" style="1" hidden="1" customWidth="1"/>
    <col min="60" max="60" width="7.875" style="1" customWidth="1"/>
    <col min="61" max="16384" width="9" style="1"/>
  </cols>
  <sheetData>
    <row r="1" spans="1:63" ht="27.75" customHeight="1">
      <c r="A1" s="358" t="s">
        <v>457</v>
      </c>
      <c r="Z1" s="147"/>
      <c r="AE1" s="162"/>
    </row>
    <row r="2" spans="1:63" ht="15" customHeight="1"/>
    <row r="3" spans="1:63" ht="19.5" thickBot="1">
      <c r="W3" s="1" t="s">
        <v>276</v>
      </c>
    </row>
    <row r="4" spans="1:63" ht="15" thickBot="1">
      <c r="W4" s="400" t="s">
        <v>75</v>
      </c>
      <c r="X4" s="25"/>
      <c r="Y4" s="26"/>
      <c r="Z4" s="403"/>
      <c r="AA4" s="27">
        <v>1990</v>
      </c>
      <c r="AB4" s="27">
        <f t="shared" ref="AB4:BE4" si="0">AA4+1</f>
        <v>1991</v>
      </c>
      <c r="AC4" s="27">
        <f t="shared" si="0"/>
        <v>1992</v>
      </c>
      <c r="AD4" s="27">
        <f t="shared" si="0"/>
        <v>1993</v>
      </c>
      <c r="AE4" s="27">
        <f t="shared" si="0"/>
        <v>1994</v>
      </c>
      <c r="AF4" s="27">
        <f t="shared" si="0"/>
        <v>1995</v>
      </c>
      <c r="AG4" s="27">
        <f t="shared" si="0"/>
        <v>1996</v>
      </c>
      <c r="AH4" s="27">
        <f t="shared" si="0"/>
        <v>1997</v>
      </c>
      <c r="AI4" s="27">
        <f t="shared" si="0"/>
        <v>1998</v>
      </c>
      <c r="AJ4" s="27">
        <f t="shared" si="0"/>
        <v>1999</v>
      </c>
      <c r="AK4" s="27">
        <f t="shared" si="0"/>
        <v>2000</v>
      </c>
      <c r="AL4" s="27">
        <f t="shared" si="0"/>
        <v>2001</v>
      </c>
      <c r="AM4" s="27">
        <f t="shared" si="0"/>
        <v>2002</v>
      </c>
      <c r="AN4" s="27">
        <f t="shared" si="0"/>
        <v>2003</v>
      </c>
      <c r="AO4" s="27">
        <f t="shared" si="0"/>
        <v>2004</v>
      </c>
      <c r="AP4" s="27">
        <f>AO4+1</f>
        <v>2005</v>
      </c>
      <c r="AQ4" s="27">
        <f t="shared" si="0"/>
        <v>2006</v>
      </c>
      <c r="AR4" s="27">
        <f t="shared" si="0"/>
        <v>2007</v>
      </c>
      <c r="AS4" s="27">
        <f t="shared" si="0"/>
        <v>2008</v>
      </c>
      <c r="AT4" s="27">
        <f t="shared" si="0"/>
        <v>2009</v>
      </c>
      <c r="AU4" s="27">
        <f t="shared" si="0"/>
        <v>2010</v>
      </c>
      <c r="AV4" s="27">
        <f t="shared" si="0"/>
        <v>2011</v>
      </c>
      <c r="AW4" s="27">
        <f t="shared" si="0"/>
        <v>2012</v>
      </c>
      <c r="AX4" s="27">
        <f t="shared" si="0"/>
        <v>2013</v>
      </c>
      <c r="AY4" s="27">
        <f t="shared" si="0"/>
        <v>2014</v>
      </c>
      <c r="AZ4" s="27">
        <f t="shared" si="0"/>
        <v>2015</v>
      </c>
      <c r="BA4" s="27">
        <f t="shared" si="0"/>
        <v>2016</v>
      </c>
      <c r="BB4" s="27">
        <f t="shared" si="0"/>
        <v>2017</v>
      </c>
      <c r="BC4" s="27">
        <f t="shared" si="0"/>
        <v>2018</v>
      </c>
      <c r="BD4" s="27">
        <f t="shared" si="0"/>
        <v>2019</v>
      </c>
      <c r="BE4" s="27">
        <f t="shared" si="0"/>
        <v>2020</v>
      </c>
      <c r="BF4" s="27" t="s">
        <v>136</v>
      </c>
      <c r="BG4" s="28" t="s">
        <v>11</v>
      </c>
    </row>
    <row r="5" spans="1:63">
      <c r="W5" s="769" t="s">
        <v>368</v>
      </c>
      <c r="X5" s="764"/>
      <c r="Y5" s="765"/>
      <c r="Z5" s="232"/>
      <c r="AA5" s="719">
        <f t="shared" ref="AA5:AX5" si="1">SUM(AA6,AA13,AA47,AA31,AA52)</f>
        <v>1066843.9067289077</v>
      </c>
      <c r="AB5" s="719">
        <f t="shared" si="1"/>
        <v>1074041.3040417375</v>
      </c>
      <c r="AC5" s="719">
        <f t="shared" si="1"/>
        <v>1082466.5023980648</v>
      </c>
      <c r="AD5" s="719">
        <f t="shared" si="1"/>
        <v>1077829.1288808056</v>
      </c>
      <c r="AE5" s="719">
        <f t="shared" si="1"/>
        <v>1134190.372837116</v>
      </c>
      <c r="AF5" s="719">
        <f t="shared" si="1"/>
        <v>1146651.5420578965</v>
      </c>
      <c r="AG5" s="719">
        <f t="shared" si="1"/>
        <v>1158374.2445240521</v>
      </c>
      <c r="AH5" s="719">
        <f t="shared" si="1"/>
        <v>1157171.0074931034</v>
      </c>
      <c r="AI5" s="719">
        <f t="shared" si="1"/>
        <v>1128113.1379557562</v>
      </c>
      <c r="AJ5" s="719">
        <f t="shared" si="1"/>
        <v>1162835.917925633</v>
      </c>
      <c r="AK5" s="719">
        <f t="shared" si="1"/>
        <v>1182090.8648413618</v>
      </c>
      <c r="AL5" s="719">
        <f t="shared" si="1"/>
        <v>1166998.1409992843</v>
      </c>
      <c r="AM5" s="719">
        <f t="shared" si="1"/>
        <v>1206508.1944683476</v>
      </c>
      <c r="AN5" s="719">
        <f t="shared" si="1"/>
        <v>1211652.4282235298</v>
      </c>
      <c r="AO5" s="719">
        <f t="shared" si="1"/>
        <v>1211616.0919220601</v>
      </c>
      <c r="AP5" s="719">
        <f t="shared" si="1"/>
        <v>1219019.1869170547</v>
      </c>
      <c r="AQ5" s="719">
        <f t="shared" si="1"/>
        <v>1199920.3335569187</v>
      </c>
      <c r="AR5" s="719">
        <f t="shared" si="1"/>
        <v>1234599.7143775276</v>
      </c>
      <c r="AS5" s="719">
        <f t="shared" si="1"/>
        <v>1153248.5008776991</v>
      </c>
      <c r="AT5" s="719">
        <f t="shared" si="1"/>
        <v>1089993.5575030358</v>
      </c>
      <c r="AU5" s="719">
        <f t="shared" si="1"/>
        <v>1138758.3317057912</v>
      </c>
      <c r="AV5" s="719">
        <f t="shared" si="1"/>
        <v>1188362.3614179536</v>
      </c>
      <c r="AW5" s="719">
        <f t="shared" si="1"/>
        <v>1220745.8823444163</v>
      </c>
      <c r="AX5" s="719">
        <f t="shared" si="1"/>
        <v>1235035.7796266524</v>
      </c>
      <c r="AY5" s="719">
        <f>SUM(AY6,AY13,AY47,AY31,AY52)</f>
        <v>1189304.0750013229</v>
      </c>
      <c r="AZ5" s="70"/>
      <c r="BA5" s="70"/>
      <c r="BB5" s="70"/>
      <c r="BC5" s="70"/>
      <c r="BD5" s="70"/>
      <c r="BE5" s="70"/>
      <c r="BF5" s="719"/>
      <c r="BG5" s="71"/>
      <c r="BH5" s="190"/>
    </row>
    <row r="6" spans="1:63">
      <c r="W6" s="69"/>
      <c r="X6" s="835" t="s">
        <v>365</v>
      </c>
      <c r="Y6" s="39"/>
      <c r="Z6" s="233"/>
      <c r="AA6" s="718">
        <f>SUM(AA7:AA12)</f>
        <v>91103.403831120668</v>
      </c>
      <c r="AB6" s="718">
        <f t="shared" ref="AB6:AX6" si="2">SUM(AB7:AB12)</f>
        <v>91462.841114074719</v>
      </c>
      <c r="AC6" s="718">
        <f t="shared" si="2"/>
        <v>91800.10900436365</v>
      </c>
      <c r="AD6" s="718">
        <f t="shared" si="2"/>
        <v>90358.87355620708</v>
      </c>
      <c r="AE6" s="718">
        <f t="shared" si="2"/>
        <v>97552.500189353319</v>
      </c>
      <c r="AF6" s="718">
        <f t="shared" si="2"/>
        <v>100250.27809880393</v>
      </c>
      <c r="AG6" s="718">
        <f t="shared" si="2"/>
        <v>96954.674543332396</v>
      </c>
      <c r="AH6" s="718">
        <f t="shared" si="2"/>
        <v>101603.71891751139</v>
      </c>
      <c r="AI6" s="718">
        <f t="shared" si="2"/>
        <v>91717.007307588327</v>
      </c>
      <c r="AJ6" s="718">
        <f t="shared" si="2"/>
        <v>92413.675518914097</v>
      </c>
      <c r="AK6" s="718">
        <f t="shared" si="2"/>
        <v>89824.47206299215</v>
      </c>
      <c r="AL6" s="718">
        <f t="shared" si="2"/>
        <v>87239.622877125803</v>
      </c>
      <c r="AM6" s="718">
        <f t="shared" si="2"/>
        <v>93269.065450968643</v>
      </c>
      <c r="AN6" s="718">
        <f t="shared" si="2"/>
        <v>92752.545760033521</v>
      </c>
      <c r="AO6" s="718">
        <f t="shared" si="2"/>
        <v>89248.852154948661</v>
      </c>
      <c r="AP6" s="718">
        <f t="shared" si="2"/>
        <v>103660.58877358444</v>
      </c>
      <c r="AQ6" s="718">
        <f t="shared" si="2"/>
        <v>87991.061559518246</v>
      </c>
      <c r="AR6" s="718">
        <f t="shared" si="2"/>
        <v>107604.44194007955</v>
      </c>
      <c r="AS6" s="718">
        <f t="shared" si="2"/>
        <v>105764.48707513863</v>
      </c>
      <c r="AT6" s="718">
        <f t="shared" si="2"/>
        <v>103199.46352265101</v>
      </c>
      <c r="AU6" s="718">
        <f t="shared" si="2"/>
        <v>110229.29647617781</v>
      </c>
      <c r="AV6" s="718">
        <f t="shared" si="2"/>
        <v>111250.65179206552</v>
      </c>
      <c r="AW6" s="718">
        <f t="shared" si="2"/>
        <v>104586.71449733875</v>
      </c>
      <c r="AX6" s="718">
        <f t="shared" si="2"/>
        <v>98870.621530180098</v>
      </c>
      <c r="AY6" s="718">
        <f>SUM(AY7:AY12)</f>
        <v>93658.296713060627</v>
      </c>
      <c r="AZ6" s="42"/>
      <c r="BA6" s="42"/>
      <c r="BB6" s="42"/>
      <c r="BC6" s="42"/>
      <c r="BD6" s="42"/>
      <c r="BE6" s="42"/>
      <c r="BF6" s="718"/>
      <c r="BG6" s="43"/>
    </row>
    <row r="7" spans="1:63">
      <c r="W7" s="69"/>
      <c r="X7" s="38"/>
      <c r="Y7" s="710" t="s">
        <v>327</v>
      </c>
      <c r="Z7" s="235"/>
      <c r="AA7" s="235">
        <v>14399.452821701479</v>
      </c>
      <c r="AB7" s="235">
        <v>14184.475354160273</v>
      </c>
      <c r="AC7" s="235">
        <v>12374.78364132151</v>
      </c>
      <c r="AD7" s="235">
        <v>11486.435307602364</v>
      </c>
      <c r="AE7" s="235">
        <v>14959.078862346578</v>
      </c>
      <c r="AF7" s="235">
        <v>15438.841132612761</v>
      </c>
      <c r="AG7" s="235">
        <v>14124.655909987712</v>
      </c>
      <c r="AH7" s="235">
        <v>15233.081371509181</v>
      </c>
      <c r="AI7" s="235">
        <v>12795.787849596774</v>
      </c>
      <c r="AJ7" s="235">
        <v>10997.215221785973</v>
      </c>
      <c r="AK7" s="235">
        <v>10757.918595495539</v>
      </c>
      <c r="AL7" s="235">
        <v>10500.421631077794</v>
      </c>
      <c r="AM7" s="235">
        <v>13789.361212673106</v>
      </c>
      <c r="AN7" s="235">
        <v>10982.485643731728</v>
      </c>
      <c r="AO7" s="235">
        <v>11832.146195077272</v>
      </c>
      <c r="AP7" s="235">
        <v>13262.914420101059</v>
      </c>
      <c r="AQ7" s="235">
        <v>11152.627153123667</v>
      </c>
      <c r="AR7" s="235">
        <v>19795.306302833433</v>
      </c>
      <c r="AS7" s="235">
        <v>25159.890899202004</v>
      </c>
      <c r="AT7" s="235">
        <v>26301.614746865376</v>
      </c>
      <c r="AU7" s="235">
        <v>25930.677296267884</v>
      </c>
      <c r="AV7" s="235">
        <v>24845.939732348394</v>
      </c>
      <c r="AW7" s="235">
        <v>22046.052565511152</v>
      </c>
      <c r="AX7" s="235">
        <v>19309.65315716363</v>
      </c>
      <c r="AY7" s="235">
        <v>17260.255747319621</v>
      </c>
      <c r="AZ7" s="52"/>
      <c r="BA7" s="52"/>
      <c r="BB7" s="52"/>
      <c r="BC7" s="52"/>
      <c r="BD7" s="52"/>
      <c r="BE7" s="52"/>
      <c r="BF7" s="235"/>
      <c r="BG7" s="81"/>
      <c r="BH7" s="192"/>
      <c r="BI7" s="192"/>
      <c r="BJ7" s="192"/>
      <c r="BK7" s="192"/>
    </row>
    <row r="8" spans="1:63">
      <c r="W8" s="69"/>
      <c r="X8" s="38"/>
      <c r="Y8" s="709" t="s">
        <v>328</v>
      </c>
      <c r="Z8" s="235"/>
      <c r="AA8" s="235">
        <v>36847.237298840511</v>
      </c>
      <c r="AB8" s="235">
        <v>37282.085203044968</v>
      </c>
      <c r="AC8" s="235">
        <v>38092.213265672559</v>
      </c>
      <c r="AD8" s="235">
        <v>40512.860174765774</v>
      </c>
      <c r="AE8" s="235">
        <v>40423.886547026086</v>
      </c>
      <c r="AF8" s="235">
        <v>40683.202084806646</v>
      </c>
      <c r="AG8" s="235">
        <v>42007.942601041228</v>
      </c>
      <c r="AH8" s="235">
        <v>44736.26885489274</v>
      </c>
      <c r="AI8" s="235">
        <v>44922.598534414035</v>
      </c>
      <c r="AJ8" s="235">
        <v>45341.264889545462</v>
      </c>
      <c r="AK8" s="235">
        <v>45530.598022112361</v>
      </c>
      <c r="AL8" s="235">
        <v>43188.996283561894</v>
      </c>
      <c r="AM8" s="235">
        <v>42319.73224918505</v>
      </c>
      <c r="AN8" s="235">
        <v>42538.936019979927</v>
      </c>
      <c r="AO8" s="235">
        <v>43187.49133568578</v>
      </c>
      <c r="AP8" s="235">
        <v>45822.249400731074</v>
      </c>
      <c r="AQ8" s="235">
        <v>44056.815532554181</v>
      </c>
      <c r="AR8" s="235">
        <v>43592.508690925468</v>
      </c>
      <c r="AS8" s="235">
        <v>41771.782235925602</v>
      </c>
      <c r="AT8" s="235">
        <v>42289.793310031113</v>
      </c>
      <c r="AU8" s="235">
        <v>44898.042384322209</v>
      </c>
      <c r="AV8" s="235">
        <v>41875.187979592847</v>
      </c>
      <c r="AW8" s="235">
        <v>41315.813158831006</v>
      </c>
      <c r="AX8" s="235">
        <v>42790.42977849747</v>
      </c>
      <c r="AY8" s="235">
        <v>38134.091658939447</v>
      </c>
      <c r="AZ8" s="213"/>
      <c r="BA8" s="213"/>
      <c r="BB8" s="213"/>
      <c r="BC8" s="213"/>
      <c r="BD8" s="213"/>
      <c r="BE8" s="213"/>
      <c r="BF8" s="235"/>
      <c r="BG8" s="770"/>
      <c r="BH8" s="192"/>
      <c r="BI8" s="192"/>
      <c r="BJ8" s="192"/>
      <c r="BK8" s="192"/>
    </row>
    <row r="9" spans="1:63">
      <c r="W9" s="69"/>
      <c r="X9" s="38"/>
      <c r="Y9" s="711" t="s">
        <v>329</v>
      </c>
      <c r="Z9" s="235"/>
      <c r="AA9" s="235">
        <v>1554.2962790488518</v>
      </c>
      <c r="AB9" s="235">
        <v>1542.9403992481439</v>
      </c>
      <c r="AC9" s="235">
        <v>1732.6432912962255</v>
      </c>
      <c r="AD9" s="235">
        <v>1661.0846941634329</v>
      </c>
      <c r="AE9" s="235">
        <v>1419.0133239248119</v>
      </c>
      <c r="AF9" s="235">
        <v>1469.0441959476161</v>
      </c>
      <c r="AG9" s="235">
        <v>1260.5689713131071</v>
      </c>
      <c r="AH9" s="235">
        <v>1345.6129014746271</v>
      </c>
      <c r="AI9" s="235">
        <v>1310.9778712703776</v>
      </c>
      <c r="AJ9" s="235">
        <v>1367.9473500887796</v>
      </c>
      <c r="AK9" s="235">
        <v>1085.9880986264805</v>
      </c>
      <c r="AL9" s="235">
        <v>1080.7912773581122</v>
      </c>
      <c r="AM9" s="235">
        <v>1251.6411606100787</v>
      </c>
      <c r="AN9" s="235">
        <v>985.39053970971452</v>
      </c>
      <c r="AO9" s="235">
        <v>991.58550775831816</v>
      </c>
      <c r="AP9" s="235">
        <v>959.26126339276652</v>
      </c>
      <c r="AQ9" s="235">
        <v>1340.9105661961007</v>
      </c>
      <c r="AR9" s="235">
        <v>2557.0319855053181</v>
      </c>
      <c r="AS9" s="235">
        <v>2622.8452185262195</v>
      </c>
      <c r="AT9" s="235">
        <v>2663.5826213334099</v>
      </c>
      <c r="AU9" s="235">
        <v>3005.5208502804271</v>
      </c>
      <c r="AV9" s="235">
        <v>3184.7432274882935</v>
      </c>
      <c r="AW9" s="235">
        <v>4154.2612659645338</v>
      </c>
      <c r="AX9" s="235">
        <v>2859.8792651224394</v>
      </c>
      <c r="AY9" s="235">
        <v>2936.5931267185897</v>
      </c>
      <c r="AZ9" s="213"/>
      <c r="BA9" s="213"/>
      <c r="BB9" s="213"/>
      <c r="BC9" s="213"/>
      <c r="BD9" s="213"/>
      <c r="BE9" s="213"/>
      <c r="BF9" s="235"/>
      <c r="BG9" s="770"/>
      <c r="BH9" s="192"/>
      <c r="BI9" s="192"/>
      <c r="BJ9" s="192"/>
      <c r="BK9" s="192"/>
    </row>
    <row r="10" spans="1:63">
      <c r="W10" s="69"/>
      <c r="X10" s="38"/>
      <c r="Y10" s="711" t="s">
        <v>330</v>
      </c>
      <c r="Z10" s="235"/>
      <c r="AA10" s="235">
        <v>30286.643762032978</v>
      </c>
      <c r="AB10" s="235">
        <v>30574.5203772104</v>
      </c>
      <c r="AC10" s="235">
        <v>31488.703541808201</v>
      </c>
      <c r="AD10" s="235">
        <v>29586.847582059876</v>
      </c>
      <c r="AE10" s="235">
        <v>33228.466604599424</v>
      </c>
      <c r="AF10" s="235">
        <v>32284.335869356466</v>
      </c>
      <c r="AG10" s="235">
        <v>31714.701056310405</v>
      </c>
      <c r="AH10" s="235">
        <v>32018.43473151026</v>
      </c>
      <c r="AI10" s="235">
        <v>30779.91619287464</v>
      </c>
      <c r="AJ10" s="235">
        <v>32578.5137300686</v>
      </c>
      <c r="AK10" s="235">
        <v>32468.845426512609</v>
      </c>
      <c r="AL10" s="235">
        <v>31969.394617318336</v>
      </c>
      <c r="AM10" s="235">
        <v>37084.181896290407</v>
      </c>
      <c r="AN10" s="235">
        <v>39213.044779939213</v>
      </c>
      <c r="AO10" s="235">
        <v>37965.075947296988</v>
      </c>
      <c r="AP10" s="235">
        <v>40708.475494937476</v>
      </c>
      <c r="AQ10" s="235">
        <v>39449.339714953778</v>
      </c>
      <c r="AR10" s="235">
        <v>46676.642422899087</v>
      </c>
      <c r="AS10" s="235">
        <v>45189.838442201421</v>
      </c>
      <c r="AT10" s="235">
        <v>41869.202780103187</v>
      </c>
      <c r="AU10" s="235">
        <v>43072.784459519149</v>
      </c>
      <c r="AV10" s="235">
        <v>49601.066711124957</v>
      </c>
      <c r="AW10" s="235">
        <v>51889.715376360051</v>
      </c>
      <c r="AX10" s="235">
        <v>53571.008815302201</v>
      </c>
      <c r="AY10" s="235">
        <v>50628.345000840614</v>
      </c>
      <c r="AZ10" s="213"/>
      <c r="BA10" s="213"/>
      <c r="BB10" s="213"/>
      <c r="BC10" s="213"/>
      <c r="BD10" s="213"/>
      <c r="BE10" s="213"/>
      <c r="BF10" s="235"/>
      <c r="BG10" s="770"/>
      <c r="BH10" s="192"/>
      <c r="BI10" s="192"/>
      <c r="BJ10" s="192"/>
      <c r="BK10" s="192"/>
    </row>
    <row r="11" spans="1:63">
      <c r="W11" s="69"/>
      <c r="X11" s="38"/>
      <c r="Y11" s="711" t="s">
        <v>331</v>
      </c>
      <c r="Z11" s="576"/>
      <c r="AA11" s="619">
        <v>8.5815704892740108</v>
      </c>
      <c r="AB11" s="619">
        <v>12.685237433811213</v>
      </c>
      <c r="AC11" s="619">
        <v>19.112620350635591</v>
      </c>
      <c r="AD11" s="619">
        <v>26.144832725454492</v>
      </c>
      <c r="AE11" s="619">
        <v>33.281246462371953</v>
      </c>
      <c r="AF11" s="619">
        <v>36.75412478417973</v>
      </c>
      <c r="AG11" s="619">
        <v>39.099783707146344</v>
      </c>
      <c r="AH11" s="619">
        <v>38.785583967222045</v>
      </c>
      <c r="AI11" s="619">
        <v>36.576602327867064</v>
      </c>
      <c r="AJ11" s="619">
        <v>46.037784274627221</v>
      </c>
      <c r="AK11" s="619">
        <v>45.461410459045382</v>
      </c>
      <c r="AL11" s="619">
        <v>43.232572688371185</v>
      </c>
      <c r="AM11" s="619">
        <v>41.987975305534967</v>
      </c>
      <c r="AN11" s="619">
        <v>40.092298370756879</v>
      </c>
      <c r="AO11" s="619">
        <v>40.890294404357078</v>
      </c>
      <c r="AP11" s="619">
        <v>63.924259908586897</v>
      </c>
      <c r="AQ11" s="619">
        <v>60.433071422354317</v>
      </c>
      <c r="AR11" s="619">
        <v>62.18639584429561</v>
      </c>
      <c r="AS11" s="619">
        <v>60.184533586565422</v>
      </c>
      <c r="AT11" s="619">
        <v>61.869856073555582</v>
      </c>
      <c r="AU11" s="619">
        <v>64.239623408088775</v>
      </c>
      <c r="AV11" s="619">
        <v>60.655045507537729</v>
      </c>
      <c r="AW11" s="619">
        <v>61.969954301638495</v>
      </c>
      <c r="AX11" s="619">
        <v>57.25577907888951</v>
      </c>
      <c r="AY11" s="619">
        <v>57.911671963721545</v>
      </c>
      <c r="AZ11" s="54"/>
      <c r="BA11" s="54"/>
      <c r="BB11" s="54"/>
      <c r="BC11" s="54"/>
      <c r="BD11" s="54"/>
      <c r="BE11" s="54"/>
      <c r="BF11" s="619"/>
      <c r="BG11" s="82"/>
      <c r="BH11" s="192"/>
      <c r="BI11" s="192"/>
      <c r="BJ11" s="192"/>
      <c r="BK11" s="192"/>
    </row>
    <row r="12" spans="1:63">
      <c r="W12" s="69"/>
      <c r="X12" s="38"/>
      <c r="Y12" s="1018" t="s">
        <v>508</v>
      </c>
      <c r="Z12" s="771"/>
      <c r="AA12" s="619">
        <v>8007.1920990075814</v>
      </c>
      <c r="AB12" s="619">
        <v>7866.1345429771318</v>
      </c>
      <c r="AC12" s="619">
        <v>8092.6526439145127</v>
      </c>
      <c r="AD12" s="619">
        <v>7085.500964890196</v>
      </c>
      <c r="AE12" s="619">
        <v>7488.7736049940449</v>
      </c>
      <c r="AF12" s="619">
        <v>10338.100691296262</v>
      </c>
      <c r="AG12" s="619">
        <v>7807.7062209727919</v>
      </c>
      <c r="AH12" s="619">
        <v>8231.5354741573574</v>
      </c>
      <c r="AI12" s="619">
        <v>1871.1502571046294</v>
      </c>
      <c r="AJ12" s="619">
        <v>2082.6965431506678</v>
      </c>
      <c r="AK12" s="619">
        <v>-64.339490213876005</v>
      </c>
      <c r="AL12" s="619">
        <v>456.78649512129124</v>
      </c>
      <c r="AM12" s="619">
        <v>-1217.8390430955212</v>
      </c>
      <c r="AN12" s="619">
        <v>-1007.4035216978124</v>
      </c>
      <c r="AO12" s="619">
        <v>-4768.337125274049</v>
      </c>
      <c r="AP12" s="619">
        <v>2843.7639345134826</v>
      </c>
      <c r="AQ12" s="619">
        <v>-8069.064478731837</v>
      </c>
      <c r="AR12" s="619">
        <v>-5079.2338579280677</v>
      </c>
      <c r="AS12" s="619">
        <v>-9040.0542543031788</v>
      </c>
      <c r="AT12" s="619">
        <v>-9986.5997917556215</v>
      </c>
      <c r="AU12" s="619">
        <v>-6741.9681376199615</v>
      </c>
      <c r="AV12" s="619">
        <v>-8316.9409039965121</v>
      </c>
      <c r="AW12" s="619">
        <v>-14881.097823629634</v>
      </c>
      <c r="AX12" s="619">
        <v>-19717.605264984519</v>
      </c>
      <c r="AY12" s="619">
        <v>-15358.900492721366</v>
      </c>
      <c r="AZ12" s="223"/>
      <c r="BA12" s="223"/>
      <c r="BB12" s="223"/>
      <c r="BC12" s="223"/>
      <c r="BD12" s="223"/>
      <c r="BE12" s="223"/>
      <c r="BF12" s="619"/>
      <c r="BG12" s="772"/>
      <c r="BH12" s="192"/>
      <c r="BI12" s="192"/>
      <c r="BJ12" s="192"/>
      <c r="BK12" s="192"/>
    </row>
    <row r="13" spans="1:63">
      <c r="W13" s="69"/>
      <c r="X13" s="725" t="s">
        <v>364</v>
      </c>
      <c r="Y13" s="58"/>
      <c r="Z13" s="239"/>
      <c r="AA13" s="717">
        <f>SUM(AA14,AA18)</f>
        <v>501893.03905101283</v>
      </c>
      <c r="AB13" s="717">
        <f t="shared" ref="AB13:AX13" si="3">SUM(AB14,AB18)</f>
        <v>490989.28330030857</v>
      </c>
      <c r="AC13" s="717">
        <f t="shared" si="3"/>
        <v>480705.4172110291</v>
      </c>
      <c r="AD13" s="717">
        <f t="shared" si="3"/>
        <v>466826.35689475917</v>
      </c>
      <c r="AE13" s="717">
        <f t="shared" si="3"/>
        <v>483693.81657956791</v>
      </c>
      <c r="AF13" s="717">
        <f t="shared" si="3"/>
        <v>477798.56724495033</v>
      </c>
      <c r="AG13" s="717">
        <f t="shared" si="3"/>
        <v>482073.59780739876</v>
      </c>
      <c r="AH13" s="717">
        <f t="shared" si="3"/>
        <v>473359.81446267542</v>
      </c>
      <c r="AI13" s="717">
        <f t="shared" si="3"/>
        <v>443227.53292698791</v>
      </c>
      <c r="AJ13" s="717">
        <f t="shared" si="3"/>
        <v>454720.73348264978</v>
      </c>
      <c r="AK13" s="717">
        <f t="shared" si="3"/>
        <v>465854.63139645039</v>
      </c>
      <c r="AL13" s="717">
        <f t="shared" si="3"/>
        <v>453332.11217035924</v>
      </c>
      <c r="AM13" s="717">
        <f t="shared" si="3"/>
        <v>467776.33964418498</v>
      </c>
      <c r="AN13" s="717">
        <f t="shared" si="3"/>
        <v>470915.17220027652</v>
      </c>
      <c r="AO13" s="717">
        <f t="shared" si="3"/>
        <v>468204.49815293169</v>
      </c>
      <c r="AP13" s="717">
        <f t="shared" si="3"/>
        <v>456904.62841954944</v>
      </c>
      <c r="AQ13" s="717">
        <f t="shared" si="3"/>
        <v>471846.04642948287</v>
      </c>
      <c r="AR13" s="717">
        <f t="shared" si="3"/>
        <v>471954.19168740558</v>
      </c>
      <c r="AS13" s="717">
        <f t="shared" si="3"/>
        <v>417034.91491295287</v>
      </c>
      <c r="AT13" s="717">
        <f t="shared" si="3"/>
        <v>382145.55305518029</v>
      </c>
      <c r="AU13" s="717">
        <f t="shared" si="3"/>
        <v>413501.53831734986</v>
      </c>
      <c r="AV13" s="717">
        <f t="shared" si="3"/>
        <v>428968.83845650335</v>
      </c>
      <c r="AW13" s="717">
        <f t="shared" si="3"/>
        <v>432245.94218474813</v>
      </c>
      <c r="AX13" s="717">
        <f t="shared" si="3"/>
        <v>431852.79545867024</v>
      </c>
      <c r="AY13" s="717">
        <f>SUM(AY14,AY18)</f>
        <v>425898.98265301733</v>
      </c>
      <c r="AZ13" s="59"/>
      <c r="BA13" s="59"/>
      <c r="BB13" s="59"/>
      <c r="BC13" s="59"/>
      <c r="BD13" s="59"/>
      <c r="BE13" s="59"/>
      <c r="BF13" s="717"/>
      <c r="BG13" s="60"/>
    </row>
    <row r="14" spans="1:63">
      <c r="W14" s="69"/>
      <c r="X14" s="57"/>
      <c r="Y14" s="714" t="s">
        <v>332</v>
      </c>
      <c r="Z14" s="239"/>
      <c r="AA14" s="717">
        <f>SUM(AA15:AA17)</f>
        <v>31535.794624399947</v>
      </c>
      <c r="AB14" s="717">
        <f t="shared" ref="AB14:AX14" si="4">SUM(AB15:AB17)</f>
        <v>30332.270827613887</v>
      </c>
      <c r="AC14" s="717">
        <f t="shared" si="4"/>
        <v>29840.214820978439</v>
      </c>
      <c r="AD14" s="717">
        <f t="shared" si="4"/>
        <v>28891.347754050355</v>
      </c>
      <c r="AE14" s="717">
        <f t="shared" si="4"/>
        <v>28595.411538471712</v>
      </c>
      <c r="AF14" s="717">
        <f t="shared" si="4"/>
        <v>27892.579364495847</v>
      </c>
      <c r="AG14" s="717">
        <f t="shared" si="4"/>
        <v>26642.753264201499</v>
      </c>
      <c r="AH14" s="717">
        <f t="shared" si="4"/>
        <v>25211.624720783122</v>
      </c>
      <c r="AI14" s="717">
        <f t="shared" si="4"/>
        <v>24044.067857988517</v>
      </c>
      <c r="AJ14" s="717">
        <f t="shared" si="4"/>
        <v>23621.049187545417</v>
      </c>
      <c r="AK14" s="717">
        <f t="shared" si="4"/>
        <v>22536.944904101198</v>
      </c>
      <c r="AL14" s="717">
        <f t="shared" si="4"/>
        <v>21507.360942817333</v>
      </c>
      <c r="AM14" s="717">
        <f t="shared" si="4"/>
        <v>20601.091417515745</v>
      </c>
      <c r="AN14" s="717">
        <f t="shared" si="4"/>
        <v>19325.037414663326</v>
      </c>
      <c r="AO14" s="717">
        <f t="shared" si="4"/>
        <v>17944.125464177872</v>
      </c>
      <c r="AP14" s="717">
        <f t="shared" si="4"/>
        <v>16741.384285495325</v>
      </c>
      <c r="AQ14" s="717">
        <f t="shared" si="4"/>
        <v>16128.143910344568</v>
      </c>
      <c r="AR14" s="717">
        <f t="shared" si="4"/>
        <v>16920.457632028629</v>
      </c>
      <c r="AS14" s="717">
        <f t="shared" si="4"/>
        <v>14178.48231775609</v>
      </c>
      <c r="AT14" s="717">
        <f t="shared" si="4"/>
        <v>14714.210053618139</v>
      </c>
      <c r="AU14" s="717">
        <f t="shared" si="4"/>
        <v>16327.076171447294</v>
      </c>
      <c r="AV14" s="717">
        <f t="shared" si="4"/>
        <v>16084.526003632433</v>
      </c>
      <c r="AW14" s="717">
        <f t="shared" si="4"/>
        <v>17630.203618512438</v>
      </c>
      <c r="AX14" s="717">
        <f t="shared" si="4"/>
        <v>16805.333229319473</v>
      </c>
      <c r="AY14" s="717">
        <f>SUM(AY15:AY17)</f>
        <v>16005.233881160746</v>
      </c>
      <c r="AZ14" s="40"/>
      <c r="BA14" s="40"/>
      <c r="BB14" s="40"/>
      <c r="BC14" s="40"/>
      <c r="BD14" s="40"/>
      <c r="BE14" s="40"/>
      <c r="BF14" s="717"/>
      <c r="BG14" s="60"/>
    </row>
    <row r="15" spans="1:63">
      <c r="W15" s="69"/>
      <c r="X15" s="57"/>
      <c r="Y15" s="707" t="s">
        <v>324</v>
      </c>
      <c r="Z15" s="235"/>
      <c r="AA15" s="578">
        <v>7287.3103790124751</v>
      </c>
      <c r="AB15" s="578">
        <v>6832.5565298318788</v>
      </c>
      <c r="AC15" s="578">
        <v>6291.0723583518084</v>
      </c>
      <c r="AD15" s="578">
        <v>5700.9491522135158</v>
      </c>
      <c r="AE15" s="578">
        <v>5188.5569454979386</v>
      </c>
      <c r="AF15" s="578">
        <v>4765.9700304900598</v>
      </c>
      <c r="AG15" s="578">
        <v>4452.2421432064511</v>
      </c>
      <c r="AH15" s="578">
        <v>4151.4940972064041</v>
      </c>
      <c r="AI15" s="578">
        <v>4070.4065584350788</v>
      </c>
      <c r="AJ15" s="578">
        <v>3991.9129918535509</v>
      </c>
      <c r="AK15" s="578">
        <v>3765.30908448125</v>
      </c>
      <c r="AL15" s="578">
        <v>3694.1676118722944</v>
      </c>
      <c r="AM15" s="578">
        <v>3651.4270630619671</v>
      </c>
      <c r="AN15" s="578">
        <v>3485.1597855199429</v>
      </c>
      <c r="AO15" s="578">
        <v>3373.9516803170864</v>
      </c>
      <c r="AP15" s="578">
        <v>3201.8623210937676</v>
      </c>
      <c r="AQ15" s="578">
        <v>3297.3554190284281</v>
      </c>
      <c r="AR15" s="578">
        <v>3165.2960637198262</v>
      </c>
      <c r="AS15" s="578">
        <v>2526.2877679623689</v>
      </c>
      <c r="AT15" s="578">
        <v>3440.2933740299186</v>
      </c>
      <c r="AU15" s="578">
        <v>3425.3992803162596</v>
      </c>
      <c r="AV15" s="578">
        <v>3960.2295303091778</v>
      </c>
      <c r="AW15" s="578">
        <v>4417.769572585772</v>
      </c>
      <c r="AX15" s="578">
        <v>3817.6162127662792</v>
      </c>
      <c r="AY15" s="578">
        <v>3607.075086758231</v>
      </c>
      <c r="AZ15" s="40"/>
      <c r="BA15" s="40"/>
      <c r="BB15" s="40"/>
      <c r="BC15" s="40"/>
      <c r="BD15" s="40"/>
      <c r="BE15" s="40"/>
      <c r="BF15" s="578"/>
      <c r="BG15" s="51"/>
    </row>
    <row r="16" spans="1:63">
      <c r="W16" s="69"/>
      <c r="X16" s="57"/>
      <c r="Y16" s="708" t="s">
        <v>325</v>
      </c>
      <c r="Z16" s="235"/>
      <c r="AA16" s="235">
        <v>4982.7251863121119</v>
      </c>
      <c r="AB16" s="235">
        <v>4607.1210582680715</v>
      </c>
      <c r="AC16" s="235">
        <v>4441.345740455884</v>
      </c>
      <c r="AD16" s="235">
        <v>4149.3511696918349</v>
      </c>
      <c r="AE16" s="235">
        <v>4029.8288473818025</v>
      </c>
      <c r="AF16" s="235">
        <v>3714.9340498326906</v>
      </c>
      <c r="AG16" s="235">
        <v>3565.9195870154749</v>
      </c>
      <c r="AH16" s="235">
        <v>3354.3421176426627</v>
      </c>
      <c r="AI16" s="235">
        <v>3151.1092582258966</v>
      </c>
      <c r="AJ16" s="235">
        <v>3027.9742202249236</v>
      </c>
      <c r="AK16" s="235">
        <v>2880.6266915946726</v>
      </c>
      <c r="AL16" s="235">
        <v>2748.6708139994289</v>
      </c>
      <c r="AM16" s="235">
        <v>2654.4838588243256</v>
      </c>
      <c r="AN16" s="235">
        <v>2540.2017371514607</v>
      </c>
      <c r="AO16" s="235">
        <v>2422.8433854456089</v>
      </c>
      <c r="AP16" s="235">
        <v>2475.373351135589</v>
      </c>
      <c r="AQ16" s="235">
        <v>2296.3674800634408</v>
      </c>
      <c r="AR16" s="235">
        <v>2617.4805512827743</v>
      </c>
      <c r="AS16" s="235">
        <v>2178.5992246276674</v>
      </c>
      <c r="AT16" s="235">
        <v>2234.5762735118819</v>
      </c>
      <c r="AU16" s="235">
        <v>1861.5336093586589</v>
      </c>
      <c r="AV16" s="235">
        <v>1954.1470328993264</v>
      </c>
      <c r="AW16" s="235">
        <v>2103.8384246674013</v>
      </c>
      <c r="AX16" s="235">
        <v>2290.4330607270049</v>
      </c>
      <c r="AY16" s="235">
        <v>2260.8951798818557</v>
      </c>
      <c r="AZ16" s="40"/>
      <c r="BA16" s="40"/>
      <c r="BB16" s="40"/>
      <c r="BC16" s="40"/>
      <c r="BD16" s="40"/>
      <c r="BE16" s="40"/>
      <c r="BF16" s="235"/>
      <c r="BG16" s="51"/>
    </row>
    <row r="17" spans="23:59">
      <c r="W17" s="69"/>
      <c r="X17" s="57"/>
      <c r="Y17" s="709" t="s">
        <v>326</v>
      </c>
      <c r="Z17" s="235"/>
      <c r="AA17" s="235">
        <v>19265.759059075361</v>
      </c>
      <c r="AB17" s="235">
        <v>18892.593239513935</v>
      </c>
      <c r="AC17" s="235">
        <v>19107.796722170748</v>
      </c>
      <c r="AD17" s="235">
        <v>19041.047432145006</v>
      </c>
      <c r="AE17" s="235">
        <v>19377.025745591971</v>
      </c>
      <c r="AF17" s="235">
        <v>19411.675284173096</v>
      </c>
      <c r="AG17" s="235">
        <v>18624.591533979572</v>
      </c>
      <c r="AH17" s="235">
        <v>17705.788505934055</v>
      </c>
      <c r="AI17" s="235">
        <v>16822.552041327541</v>
      </c>
      <c r="AJ17" s="235">
        <v>16601.161975466945</v>
      </c>
      <c r="AK17" s="235">
        <v>15891.009128025276</v>
      </c>
      <c r="AL17" s="235">
        <v>15064.52251694561</v>
      </c>
      <c r="AM17" s="235">
        <v>14295.180495629453</v>
      </c>
      <c r="AN17" s="235">
        <v>13299.675891991923</v>
      </c>
      <c r="AO17" s="235">
        <v>12147.330398415175</v>
      </c>
      <c r="AP17" s="235">
        <v>11064.14861326597</v>
      </c>
      <c r="AQ17" s="235">
        <v>10534.4210112527</v>
      </c>
      <c r="AR17" s="235">
        <v>11137.681017026031</v>
      </c>
      <c r="AS17" s="235">
        <v>9473.595325166054</v>
      </c>
      <c r="AT17" s="235">
        <v>9039.3404060763387</v>
      </c>
      <c r="AU17" s="235">
        <v>11040.143281772374</v>
      </c>
      <c r="AV17" s="235">
        <v>10170.149440423927</v>
      </c>
      <c r="AW17" s="235">
        <v>11108.595621259263</v>
      </c>
      <c r="AX17" s="235">
        <v>10697.283955826188</v>
      </c>
      <c r="AY17" s="235">
        <v>10137.26361452066</v>
      </c>
      <c r="AZ17" s="40"/>
      <c r="BA17" s="40"/>
      <c r="BB17" s="40"/>
      <c r="BC17" s="40"/>
      <c r="BD17" s="40"/>
      <c r="BE17" s="40"/>
      <c r="BF17" s="235"/>
      <c r="BG17" s="51"/>
    </row>
    <row r="18" spans="23:59">
      <c r="W18" s="69"/>
      <c r="X18" s="57"/>
      <c r="Y18" s="715" t="s">
        <v>333</v>
      </c>
      <c r="Z18" s="239"/>
      <c r="AA18" s="717">
        <f>SUM(AA19:AA30)</f>
        <v>470357.24442661292</v>
      </c>
      <c r="AB18" s="717">
        <f t="shared" ref="AB18:AX18" si="5">SUM(AB19:AB30)</f>
        <v>460657.01247269468</v>
      </c>
      <c r="AC18" s="717">
        <f t="shared" si="5"/>
        <v>450865.20239005063</v>
      </c>
      <c r="AD18" s="717">
        <f t="shared" si="5"/>
        <v>437935.00914070883</v>
      </c>
      <c r="AE18" s="717">
        <f t="shared" si="5"/>
        <v>455098.40504109621</v>
      </c>
      <c r="AF18" s="717">
        <f t="shared" si="5"/>
        <v>449905.98788045446</v>
      </c>
      <c r="AG18" s="717">
        <f t="shared" si="5"/>
        <v>455430.84454319725</v>
      </c>
      <c r="AH18" s="717">
        <f t="shared" si="5"/>
        <v>448148.18974189227</v>
      </c>
      <c r="AI18" s="717">
        <f t="shared" si="5"/>
        <v>419183.46506899939</v>
      </c>
      <c r="AJ18" s="717">
        <f t="shared" si="5"/>
        <v>431099.68429510435</v>
      </c>
      <c r="AK18" s="717">
        <f t="shared" si="5"/>
        <v>443317.6864923492</v>
      </c>
      <c r="AL18" s="717">
        <f t="shared" si="5"/>
        <v>431824.75122754188</v>
      </c>
      <c r="AM18" s="717">
        <f t="shared" si="5"/>
        <v>447175.24822666921</v>
      </c>
      <c r="AN18" s="717">
        <f t="shared" si="5"/>
        <v>451590.13478561322</v>
      </c>
      <c r="AO18" s="717">
        <f t="shared" si="5"/>
        <v>450260.37268875382</v>
      </c>
      <c r="AP18" s="717">
        <f t="shared" si="5"/>
        <v>440163.24413405411</v>
      </c>
      <c r="AQ18" s="717">
        <f t="shared" si="5"/>
        <v>455717.9025191383</v>
      </c>
      <c r="AR18" s="717">
        <f t="shared" si="5"/>
        <v>455033.73405537696</v>
      </c>
      <c r="AS18" s="717">
        <f t="shared" si="5"/>
        <v>402856.43259519676</v>
      </c>
      <c r="AT18" s="717">
        <f t="shared" si="5"/>
        <v>367431.34300156217</v>
      </c>
      <c r="AU18" s="717">
        <f t="shared" si="5"/>
        <v>397174.46214590257</v>
      </c>
      <c r="AV18" s="717">
        <f t="shared" si="5"/>
        <v>412884.31245287094</v>
      </c>
      <c r="AW18" s="717">
        <f t="shared" si="5"/>
        <v>414615.7385662357</v>
      </c>
      <c r="AX18" s="717">
        <f t="shared" si="5"/>
        <v>415047.46222935076</v>
      </c>
      <c r="AY18" s="717">
        <f>SUM(AY19:AY30)</f>
        <v>409893.7487718566</v>
      </c>
      <c r="AZ18" s="40"/>
      <c r="BA18" s="40"/>
      <c r="BB18" s="40"/>
      <c r="BC18" s="40"/>
      <c r="BD18" s="40"/>
      <c r="BE18" s="40"/>
      <c r="BF18" s="717"/>
      <c r="BG18" s="60"/>
    </row>
    <row r="19" spans="23:59">
      <c r="W19" s="69"/>
      <c r="X19" s="57"/>
      <c r="Y19" s="711" t="s">
        <v>334</v>
      </c>
      <c r="Z19" s="235"/>
      <c r="AA19" s="235">
        <v>19328.248977165265</v>
      </c>
      <c r="AB19" s="235">
        <v>19821.501447683666</v>
      </c>
      <c r="AC19" s="235">
        <v>20310.75271910421</v>
      </c>
      <c r="AD19" s="235">
        <v>19980.976544850084</v>
      </c>
      <c r="AE19" s="235">
        <v>21529.309485800077</v>
      </c>
      <c r="AF19" s="235">
        <v>21739.52519363489</v>
      </c>
      <c r="AG19" s="235">
        <v>21792.3861013026</v>
      </c>
      <c r="AH19" s="235">
        <v>21727.83532921704</v>
      </c>
      <c r="AI19" s="235">
        <v>22461.327573944265</v>
      </c>
      <c r="AJ19" s="235">
        <v>23116.259723560637</v>
      </c>
      <c r="AK19" s="235">
        <v>23294.438540382293</v>
      </c>
      <c r="AL19" s="235">
        <v>23588.809371479143</v>
      </c>
      <c r="AM19" s="235">
        <v>24608.053602500459</v>
      </c>
      <c r="AN19" s="235">
        <v>25108.843902371533</v>
      </c>
      <c r="AO19" s="235">
        <v>25373.014042919112</v>
      </c>
      <c r="AP19" s="235">
        <v>21195.040358640643</v>
      </c>
      <c r="AQ19" s="235">
        <v>21971.705673870794</v>
      </c>
      <c r="AR19" s="235">
        <v>23946.47224706117</v>
      </c>
      <c r="AS19" s="235">
        <v>23996.62249126859</v>
      </c>
      <c r="AT19" s="235">
        <v>20070.010186026997</v>
      </c>
      <c r="AU19" s="235">
        <v>20549.896312196612</v>
      </c>
      <c r="AV19" s="235">
        <v>21295.633370348714</v>
      </c>
      <c r="AW19" s="235">
        <v>22686.093956894467</v>
      </c>
      <c r="AX19" s="235">
        <v>19910.970878587083</v>
      </c>
      <c r="AY19" s="235">
        <v>21032.085151449424</v>
      </c>
      <c r="AZ19" s="40"/>
      <c r="BA19" s="40"/>
      <c r="BB19" s="40"/>
      <c r="BC19" s="40"/>
      <c r="BD19" s="40"/>
      <c r="BE19" s="40"/>
      <c r="BF19" s="235"/>
      <c r="BG19" s="51"/>
    </row>
    <row r="20" spans="23:59">
      <c r="W20" s="69"/>
      <c r="X20" s="57"/>
      <c r="Y20" s="716" t="s">
        <v>335</v>
      </c>
      <c r="Z20" s="235"/>
      <c r="AA20" s="235">
        <v>18807.375800105117</v>
      </c>
      <c r="AB20" s="235">
        <v>18572.847777189807</v>
      </c>
      <c r="AC20" s="235">
        <v>18436.665624079065</v>
      </c>
      <c r="AD20" s="235">
        <v>17828.511857285896</v>
      </c>
      <c r="AE20" s="235">
        <v>18229.208507429481</v>
      </c>
      <c r="AF20" s="235">
        <v>17895.783972047342</v>
      </c>
      <c r="AG20" s="235">
        <v>17428.190796099021</v>
      </c>
      <c r="AH20" s="235">
        <v>16971.318435878187</v>
      </c>
      <c r="AI20" s="235">
        <v>16707.237929903171</v>
      </c>
      <c r="AJ20" s="235">
        <v>16415.958240114738</v>
      </c>
      <c r="AK20" s="235">
        <v>15847.46923688523</v>
      </c>
      <c r="AL20" s="235">
        <v>15197.937437250683</v>
      </c>
      <c r="AM20" s="235">
        <v>14868.848498511041</v>
      </c>
      <c r="AN20" s="235">
        <v>14726.890659163575</v>
      </c>
      <c r="AO20" s="235">
        <v>13996.228022241872</v>
      </c>
      <c r="AP20" s="235">
        <v>11900.139663803186</v>
      </c>
      <c r="AQ20" s="235">
        <v>11366.245819426651</v>
      </c>
      <c r="AR20" s="235">
        <v>11885.874211305603</v>
      </c>
      <c r="AS20" s="235">
        <v>12823.978629758338</v>
      </c>
      <c r="AT20" s="235">
        <v>9121.2184410936643</v>
      </c>
      <c r="AU20" s="235">
        <v>12380.635826632782</v>
      </c>
      <c r="AV20" s="235">
        <v>12040.138623431438</v>
      </c>
      <c r="AW20" s="235">
        <v>11671.722801871883</v>
      </c>
      <c r="AX20" s="235">
        <v>11984.385655378332</v>
      </c>
      <c r="AY20" s="235">
        <v>11660.570015552114</v>
      </c>
      <c r="AZ20" s="40"/>
      <c r="BA20" s="40"/>
      <c r="BB20" s="40"/>
      <c r="BC20" s="40"/>
      <c r="BD20" s="40"/>
      <c r="BE20" s="40"/>
      <c r="BF20" s="235"/>
      <c r="BG20" s="51"/>
    </row>
    <row r="21" spans="23:59">
      <c r="W21" s="69"/>
      <c r="X21" s="57"/>
      <c r="Y21" s="716" t="s">
        <v>336</v>
      </c>
      <c r="Z21" s="235"/>
      <c r="AA21" s="235">
        <v>4245.973900208076</v>
      </c>
      <c r="AB21" s="235">
        <v>4146.7218369479488</v>
      </c>
      <c r="AC21" s="235">
        <v>4072.1999608544438</v>
      </c>
      <c r="AD21" s="235">
        <v>3850.9580676570931</v>
      </c>
      <c r="AE21" s="235">
        <v>4027.0431887193008</v>
      </c>
      <c r="AF21" s="235">
        <v>3879.1896685103311</v>
      </c>
      <c r="AG21" s="235">
        <v>3742.5325692846122</v>
      </c>
      <c r="AH21" s="235">
        <v>3518.1316331412145</v>
      </c>
      <c r="AI21" s="235">
        <v>3424.9411130777294</v>
      </c>
      <c r="AJ21" s="235">
        <v>3370.4905354920752</v>
      </c>
      <c r="AK21" s="235">
        <v>3241.6236120134931</v>
      </c>
      <c r="AL21" s="235">
        <v>3221.3941930598512</v>
      </c>
      <c r="AM21" s="235">
        <v>3321.4118195635556</v>
      </c>
      <c r="AN21" s="235">
        <v>3402.0058338124772</v>
      </c>
      <c r="AO21" s="235">
        <v>3367.6568784626479</v>
      </c>
      <c r="AP21" s="235">
        <v>2339.6908006386343</v>
      </c>
      <c r="AQ21" s="235">
        <v>2683.9546522888159</v>
      </c>
      <c r="AR21" s="235">
        <v>2441.3336318873035</v>
      </c>
      <c r="AS21" s="235">
        <v>2110.6035365180564</v>
      </c>
      <c r="AT21" s="235">
        <v>1715.7787950811078</v>
      </c>
      <c r="AU21" s="235">
        <v>2147.5031204396796</v>
      </c>
      <c r="AV21" s="235">
        <v>2229.0712787775628</v>
      </c>
      <c r="AW21" s="235">
        <v>2457.7319122760796</v>
      </c>
      <c r="AX21" s="235">
        <v>2405.5507543646518</v>
      </c>
      <c r="AY21" s="235">
        <v>2299.1109557448995</v>
      </c>
      <c r="AZ21" s="40"/>
      <c r="BA21" s="40"/>
      <c r="BB21" s="40"/>
      <c r="BC21" s="40"/>
      <c r="BD21" s="40"/>
      <c r="BE21" s="40"/>
      <c r="BF21" s="235"/>
      <c r="BG21" s="51"/>
    </row>
    <row r="22" spans="23:59">
      <c r="W22" s="69"/>
      <c r="X22" s="57"/>
      <c r="Y22" s="716" t="s">
        <v>337</v>
      </c>
      <c r="Z22" s="235"/>
      <c r="AA22" s="235">
        <v>32324.541624534904</v>
      </c>
      <c r="AB22" s="235">
        <v>32224.539723151123</v>
      </c>
      <c r="AC22" s="235">
        <v>31527.302102447538</v>
      </c>
      <c r="AD22" s="235">
        <v>31285.141660433641</v>
      </c>
      <c r="AE22" s="235">
        <v>32529.734852474121</v>
      </c>
      <c r="AF22" s="235">
        <v>33630.660347945326</v>
      </c>
      <c r="AG22" s="235">
        <v>33872.45230075116</v>
      </c>
      <c r="AH22" s="235">
        <v>33690.978792137648</v>
      </c>
      <c r="AI22" s="235">
        <v>32131.241260419905</v>
      </c>
      <c r="AJ22" s="235">
        <v>32766.995292894237</v>
      </c>
      <c r="AK22" s="235">
        <v>33513.977873852156</v>
      </c>
      <c r="AL22" s="235">
        <v>32721.037676484411</v>
      </c>
      <c r="AM22" s="235">
        <v>32490.097422191982</v>
      </c>
      <c r="AN22" s="235">
        <v>32230.988188850071</v>
      </c>
      <c r="AO22" s="235">
        <v>31584.321287019528</v>
      </c>
      <c r="AP22" s="235">
        <v>29639.097787285456</v>
      </c>
      <c r="AQ22" s="235">
        <v>28854.042125726104</v>
      </c>
      <c r="AR22" s="235">
        <v>28258.874564316284</v>
      </c>
      <c r="AS22" s="235">
        <v>25863.293690140417</v>
      </c>
      <c r="AT22" s="235">
        <v>23516.241444942469</v>
      </c>
      <c r="AU22" s="235">
        <v>24225.766456816571</v>
      </c>
      <c r="AV22" s="235">
        <v>24310.390931680813</v>
      </c>
      <c r="AW22" s="235">
        <v>23998.880725031893</v>
      </c>
      <c r="AX22" s="235">
        <v>23732.482226919994</v>
      </c>
      <c r="AY22" s="235">
        <v>22864.003020503053</v>
      </c>
      <c r="AZ22" s="40"/>
      <c r="BA22" s="40"/>
      <c r="BB22" s="40"/>
      <c r="BC22" s="40"/>
      <c r="BD22" s="40"/>
      <c r="BE22" s="40"/>
      <c r="BF22" s="235"/>
      <c r="BG22" s="51"/>
    </row>
    <row r="23" spans="23:59">
      <c r="W23" s="69"/>
      <c r="X23" s="57"/>
      <c r="Y23" s="486" t="s">
        <v>338</v>
      </c>
      <c r="Z23" s="235"/>
      <c r="AA23" s="235">
        <v>4430.0428272699655</v>
      </c>
      <c r="AB23" s="235">
        <v>4235.1027451922773</v>
      </c>
      <c r="AC23" s="235">
        <v>4084.4205297377239</v>
      </c>
      <c r="AD23" s="235">
        <v>3717.1654996760358</v>
      </c>
      <c r="AE23" s="235">
        <v>3851.1097134728097</v>
      </c>
      <c r="AF23" s="235">
        <v>3573.8581798907744</v>
      </c>
      <c r="AG23" s="235">
        <v>3560.7211136168821</v>
      </c>
      <c r="AH23" s="235">
        <v>3437.4178723032228</v>
      </c>
      <c r="AI23" s="235">
        <v>3457.8044728735072</v>
      </c>
      <c r="AJ23" s="235">
        <v>3526.2071166369919</v>
      </c>
      <c r="AK23" s="235">
        <v>3510.0176704966184</v>
      </c>
      <c r="AL23" s="235">
        <v>3366.7413820310494</v>
      </c>
      <c r="AM23" s="235">
        <v>3409.4646645529783</v>
      </c>
      <c r="AN23" s="235">
        <v>3404.9681978021235</v>
      </c>
      <c r="AO23" s="235">
        <v>3236.690916315983</v>
      </c>
      <c r="AP23" s="235">
        <v>2560.7406216228633</v>
      </c>
      <c r="AQ23" s="235">
        <v>3072.1731448544861</v>
      </c>
      <c r="AR23" s="235">
        <v>3362.2782337387325</v>
      </c>
      <c r="AS23" s="235">
        <v>2955.8216830272891</v>
      </c>
      <c r="AT23" s="235">
        <v>2317.0998873062667</v>
      </c>
      <c r="AU23" s="235">
        <v>2192.6598742420229</v>
      </c>
      <c r="AV23" s="235">
        <v>2758.0412730219978</v>
      </c>
      <c r="AW23" s="235">
        <v>2696.6329030505899</v>
      </c>
      <c r="AX23" s="235">
        <v>2593.6703225559427</v>
      </c>
      <c r="AY23" s="235">
        <v>2688.4951488228862</v>
      </c>
      <c r="AZ23" s="40"/>
      <c r="BA23" s="40"/>
      <c r="BB23" s="40"/>
      <c r="BC23" s="40"/>
      <c r="BD23" s="40"/>
      <c r="BE23" s="40"/>
      <c r="BF23" s="235"/>
      <c r="BG23" s="51"/>
    </row>
    <row r="24" spans="23:59">
      <c r="W24" s="69"/>
      <c r="X24" s="57"/>
      <c r="Y24" s="486" t="s">
        <v>339</v>
      </c>
      <c r="Z24" s="235"/>
      <c r="AA24" s="235">
        <v>72563.623733384375</v>
      </c>
      <c r="AB24" s="235">
        <v>73912.973539757528</v>
      </c>
      <c r="AC24" s="235">
        <v>74026.488864416577</v>
      </c>
      <c r="AD24" s="235">
        <v>74242.920320779303</v>
      </c>
      <c r="AE24" s="235">
        <v>77863.238171705583</v>
      </c>
      <c r="AF24" s="235">
        <v>77983.321076613793</v>
      </c>
      <c r="AG24" s="235">
        <v>78868.510056779836</v>
      </c>
      <c r="AH24" s="235">
        <v>79126.99277771276</v>
      </c>
      <c r="AI24" s="235">
        <v>73377.876260847974</v>
      </c>
      <c r="AJ24" s="235">
        <v>76416.888967568244</v>
      </c>
      <c r="AK24" s="235">
        <v>78126.606333566262</v>
      </c>
      <c r="AL24" s="235">
        <v>76720.07920066081</v>
      </c>
      <c r="AM24" s="235">
        <v>79270.622591534528</v>
      </c>
      <c r="AN24" s="235">
        <v>80841.013305854314</v>
      </c>
      <c r="AO24" s="235">
        <v>82551.862346084527</v>
      </c>
      <c r="AP24" s="235">
        <v>82266.005853228853</v>
      </c>
      <c r="AQ24" s="235">
        <v>84739.98244246222</v>
      </c>
      <c r="AR24" s="235">
        <v>87642.537851053683</v>
      </c>
      <c r="AS24" s="235">
        <v>74989.791001281526</v>
      </c>
      <c r="AT24" s="235">
        <v>77558.813715805853</v>
      </c>
      <c r="AU24" s="235">
        <v>79681.456885493564</v>
      </c>
      <c r="AV24" s="235">
        <v>79389.820600874795</v>
      </c>
      <c r="AW24" s="235">
        <v>72969.138061089645</v>
      </c>
      <c r="AX24" s="235">
        <v>73031.42229423704</v>
      </c>
      <c r="AY24" s="235">
        <v>67023.730450707182</v>
      </c>
      <c r="AZ24" s="40"/>
      <c r="BA24" s="40"/>
      <c r="BB24" s="40"/>
      <c r="BC24" s="40"/>
      <c r="BD24" s="40"/>
      <c r="BE24" s="40"/>
      <c r="BF24" s="235"/>
      <c r="BG24" s="51"/>
    </row>
    <row r="25" spans="23:59">
      <c r="W25" s="69"/>
      <c r="X25" s="57"/>
      <c r="Y25" s="486" t="s">
        <v>340</v>
      </c>
      <c r="Z25" s="235"/>
      <c r="AA25" s="235">
        <v>12038.403035448771</v>
      </c>
      <c r="AB25" s="235">
        <v>11415.289733883301</v>
      </c>
      <c r="AC25" s="235">
        <v>11003.056699532317</v>
      </c>
      <c r="AD25" s="235">
        <v>9866.5637811814704</v>
      </c>
      <c r="AE25" s="235">
        <v>10335.000591786349</v>
      </c>
      <c r="AF25" s="235">
        <v>9441.5941808946463</v>
      </c>
      <c r="AG25" s="235">
        <v>9548.8947620880917</v>
      </c>
      <c r="AH25" s="235">
        <v>9308.5646139672644</v>
      </c>
      <c r="AI25" s="235">
        <v>9452.6170783364905</v>
      </c>
      <c r="AJ25" s="235">
        <v>9900.8108554328101</v>
      </c>
      <c r="AK25" s="235">
        <v>10024.724198235457</v>
      </c>
      <c r="AL25" s="235">
        <v>9794.8282245045066</v>
      </c>
      <c r="AM25" s="235">
        <v>10166.192363493754</v>
      </c>
      <c r="AN25" s="235">
        <v>10391.891278076906</v>
      </c>
      <c r="AO25" s="235">
        <v>10042.654531998754</v>
      </c>
      <c r="AP25" s="235">
        <v>9560.6849182737096</v>
      </c>
      <c r="AQ25" s="235">
        <v>12162.077914024496</v>
      </c>
      <c r="AR25" s="235">
        <v>12297.921099322439</v>
      </c>
      <c r="AS25" s="235">
        <v>10531.62159088149</v>
      </c>
      <c r="AT25" s="235">
        <v>9424.075260968355</v>
      </c>
      <c r="AU25" s="235">
        <v>8828.0839693831167</v>
      </c>
      <c r="AV25" s="235">
        <v>11004.720461183982</v>
      </c>
      <c r="AW25" s="235">
        <v>10050.974774664144</v>
      </c>
      <c r="AX25" s="235">
        <v>9322.5785799515179</v>
      </c>
      <c r="AY25" s="235">
        <v>9794.9277694813554</v>
      </c>
      <c r="AZ25" s="40"/>
      <c r="BA25" s="40"/>
      <c r="BB25" s="40"/>
      <c r="BC25" s="40"/>
      <c r="BD25" s="40"/>
      <c r="BE25" s="40"/>
      <c r="BF25" s="235"/>
      <c r="BG25" s="51"/>
    </row>
    <row r="26" spans="23:59">
      <c r="W26" s="69"/>
      <c r="X26" s="57"/>
      <c r="Y26" s="486" t="s">
        <v>341</v>
      </c>
      <c r="Z26" s="235"/>
      <c r="AA26" s="235">
        <v>55706.128424522925</v>
      </c>
      <c r="AB26" s="235">
        <v>55843.811229294217</v>
      </c>
      <c r="AC26" s="235">
        <v>55991.037723478825</v>
      </c>
      <c r="AD26" s="235">
        <v>54639.689409449864</v>
      </c>
      <c r="AE26" s="235">
        <v>56052.549248569085</v>
      </c>
      <c r="AF26" s="235">
        <v>55323.284008722891</v>
      </c>
      <c r="AG26" s="235">
        <v>55417.790671003837</v>
      </c>
      <c r="AH26" s="235">
        <v>54138.344554157637</v>
      </c>
      <c r="AI26" s="235">
        <v>49995.708312759161</v>
      </c>
      <c r="AJ26" s="235">
        <v>50678.08708143315</v>
      </c>
      <c r="AK26" s="235">
        <v>51947.751564594895</v>
      </c>
      <c r="AL26" s="235">
        <v>49816.661588497227</v>
      </c>
      <c r="AM26" s="235">
        <v>49157.819393415266</v>
      </c>
      <c r="AN26" s="235">
        <v>49716.861930882413</v>
      </c>
      <c r="AO26" s="235">
        <v>46726.888931152091</v>
      </c>
      <c r="AP26" s="235">
        <v>45092.117030276946</v>
      </c>
      <c r="AQ26" s="235">
        <v>45376.235815612374</v>
      </c>
      <c r="AR26" s="235">
        <v>45570.448560252873</v>
      </c>
      <c r="AS26" s="235">
        <v>44300.070673854032</v>
      </c>
      <c r="AT26" s="235">
        <v>39022.720212445107</v>
      </c>
      <c r="AU26" s="235">
        <v>39019.369558736129</v>
      </c>
      <c r="AV26" s="235">
        <v>40765.201645843736</v>
      </c>
      <c r="AW26" s="235">
        <v>41364.243662433153</v>
      </c>
      <c r="AX26" s="235">
        <v>45214.1966608812</v>
      </c>
      <c r="AY26" s="235">
        <v>39687.731479291586</v>
      </c>
      <c r="AZ26" s="40"/>
      <c r="BA26" s="40"/>
      <c r="BB26" s="40"/>
      <c r="BC26" s="40"/>
      <c r="BD26" s="40"/>
      <c r="BE26" s="40"/>
      <c r="BF26" s="235"/>
      <c r="BG26" s="51"/>
    </row>
    <row r="27" spans="23:59">
      <c r="W27" s="69"/>
      <c r="X27" s="57"/>
      <c r="Y27" s="486" t="s">
        <v>342</v>
      </c>
      <c r="Z27" s="235"/>
      <c r="AA27" s="235">
        <v>207680.99822437335</v>
      </c>
      <c r="AB27" s="235">
        <v>197310.73117797929</v>
      </c>
      <c r="AC27" s="235">
        <v>189437.36902034178</v>
      </c>
      <c r="AD27" s="235">
        <v>186324.9763730691</v>
      </c>
      <c r="AE27" s="235">
        <v>190890.33262602301</v>
      </c>
      <c r="AF27" s="235">
        <v>189667.77438689559</v>
      </c>
      <c r="AG27" s="235">
        <v>191977.70532021916</v>
      </c>
      <c r="AH27" s="235">
        <v>193792.33112496033</v>
      </c>
      <c r="AI27" s="235">
        <v>180074.5380739111</v>
      </c>
      <c r="AJ27" s="235">
        <v>187731.12241772824</v>
      </c>
      <c r="AK27" s="235">
        <v>193210.44058491325</v>
      </c>
      <c r="AL27" s="235">
        <v>188439.64614411685</v>
      </c>
      <c r="AM27" s="235">
        <v>198756.05030268352</v>
      </c>
      <c r="AN27" s="235">
        <v>201152.66679987637</v>
      </c>
      <c r="AO27" s="235">
        <v>203667.0870109899</v>
      </c>
      <c r="AP27" s="235">
        <v>204359.96833652965</v>
      </c>
      <c r="AQ27" s="235">
        <v>212458.11765375271</v>
      </c>
      <c r="AR27" s="235">
        <v>208380.96715018997</v>
      </c>
      <c r="AS27" s="235">
        <v>179411.98531900818</v>
      </c>
      <c r="AT27" s="235">
        <v>165667.28035445599</v>
      </c>
      <c r="AU27" s="235">
        <v>186643.45156002697</v>
      </c>
      <c r="AV27" s="235">
        <v>188790.56113379102</v>
      </c>
      <c r="AW27" s="235">
        <v>194664.90925977769</v>
      </c>
      <c r="AX27" s="235">
        <v>199921.95373264945</v>
      </c>
      <c r="AY27" s="235">
        <v>203981.26082958654</v>
      </c>
      <c r="AZ27" s="40"/>
      <c r="BA27" s="40"/>
      <c r="BB27" s="40"/>
      <c r="BC27" s="40"/>
      <c r="BD27" s="40"/>
      <c r="BE27" s="40"/>
      <c r="BF27" s="235"/>
      <c r="BG27" s="51"/>
    </row>
    <row r="28" spans="23:59">
      <c r="W28" s="69"/>
      <c r="X28" s="57"/>
      <c r="Y28" s="486" t="s">
        <v>343</v>
      </c>
      <c r="Z28" s="235"/>
      <c r="AA28" s="235">
        <v>58628.010252898581</v>
      </c>
      <c r="AB28" s="235">
        <v>58247.8390177908</v>
      </c>
      <c r="AC28" s="235">
        <v>57339.720534259715</v>
      </c>
      <c r="AD28" s="235">
        <v>53081.680233224834</v>
      </c>
      <c r="AE28" s="235">
        <v>57366.422617144308</v>
      </c>
      <c r="AF28" s="235">
        <v>54671.421290599304</v>
      </c>
      <c r="AG28" s="235">
        <v>56468.520811213879</v>
      </c>
      <c r="AH28" s="235">
        <v>46456.24527359748</v>
      </c>
      <c r="AI28" s="235">
        <v>40953.936659529441</v>
      </c>
      <c r="AJ28" s="235">
        <v>43053.082711167131</v>
      </c>
      <c r="AK28" s="235">
        <v>44685.271232354906</v>
      </c>
      <c r="AL28" s="235">
        <v>42186.135351985344</v>
      </c>
      <c r="AM28" s="235">
        <v>43842.164493247015</v>
      </c>
      <c r="AN28" s="235">
        <v>44516.992053733913</v>
      </c>
      <c r="AO28" s="235">
        <v>42862.44356066706</v>
      </c>
      <c r="AP28" s="235">
        <v>44281.465184016437</v>
      </c>
      <c r="AQ28" s="235">
        <v>45521.361924326498</v>
      </c>
      <c r="AR28" s="235">
        <v>46097.48590886272</v>
      </c>
      <c r="AS28" s="235">
        <v>38839.948959590503</v>
      </c>
      <c r="AT28" s="235">
        <v>31808.86504701227</v>
      </c>
      <c r="AU28" s="235">
        <v>35020.733385801788</v>
      </c>
      <c r="AV28" s="235">
        <v>42908.309937759681</v>
      </c>
      <c r="AW28" s="235">
        <v>43795.873599955688</v>
      </c>
      <c r="AX28" s="235">
        <v>38859.030263023531</v>
      </c>
      <c r="AY28" s="235">
        <v>40517.265725021171</v>
      </c>
      <c r="AZ28" s="40"/>
      <c r="BA28" s="40"/>
      <c r="BB28" s="40"/>
      <c r="BC28" s="40"/>
      <c r="BD28" s="40"/>
      <c r="BE28" s="40"/>
      <c r="BF28" s="235"/>
      <c r="BG28" s="51"/>
    </row>
    <row r="29" spans="23:59">
      <c r="W29" s="69"/>
      <c r="X29" s="57"/>
      <c r="Y29" s="486" t="s">
        <v>344</v>
      </c>
      <c r="Z29" s="235"/>
      <c r="AA29" s="235">
        <v>1120.9507572473674</v>
      </c>
      <c r="AB29" s="235">
        <v>1090.3977348415174</v>
      </c>
      <c r="AC29" s="235">
        <v>1079.4565593225755</v>
      </c>
      <c r="AD29" s="235">
        <v>1007.9355131714221</v>
      </c>
      <c r="AE29" s="235">
        <v>1062.559114281554</v>
      </c>
      <c r="AF29" s="235">
        <v>1016.5323090517811</v>
      </c>
      <c r="AG29" s="235">
        <v>1034.4561323823038</v>
      </c>
      <c r="AH29" s="235">
        <v>1018.1932786789941</v>
      </c>
      <c r="AI29" s="235">
        <v>1048.7081990680404</v>
      </c>
      <c r="AJ29" s="235">
        <v>1115.0455552009059</v>
      </c>
      <c r="AK29" s="235">
        <v>1131.0340217518831</v>
      </c>
      <c r="AL29" s="235">
        <v>1099.2515051934483</v>
      </c>
      <c r="AM29" s="235">
        <v>1128.4674164777157</v>
      </c>
      <c r="AN29" s="235">
        <v>1133.6116617710338</v>
      </c>
      <c r="AO29" s="235">
        <v>1075.7169178498211</v>
      </c>
      <c r="AP29" s="235">
        <v>1036.4580424080607</v>
      </c>
      <c r="AQ29" s="235">
        <v>901.85136482172572</v>
      </c>
      <c r="AR29" s="235">
        <v>833.64129120437303</v>
      </c>
      <c r="AS29" s="235">
        <v>815.21053095207787</v>
      </c>
      <c r="AT29" s="235">
        <v>994.92073892133396</v>
      </c>
      <c r="AU29" s="235">
        <v>1094.2208378451144</v>
      </c>
      <c r="AV29" s="235">
        <v>1356.0434380413062</v>
      </c>
      <c r="AW29" s="235">
        <v>1508.2736753751772</v>
      </c>
      <c r="AX29" s="235">
        <v>1444.0885465647468</v>
      </c>
      <c r="AY29" s="235">
        <v>1292.98445149231</v>
      </c>
      <c r="AZ29" s="47"/>
      <c r="BA29" s="47"/>
      <c r="BB29" s="47"/>
      <c r="BC29" s="47"/>
      <c r="BD29" s="47"/>
      <c r="BE29" s="47"/>
      <c r="BF29" s="235"/>
      <c r="BG29" s="49"/>
    </row>
    <row r="30" spans="23:59">
      <c r="W30" s="69"/>
      <c r="X30" s="720"/>
      <c r="Y30" s="486" t="s">
        <v>345</v>
      </c>
      <c r="Z30" s="235"/>
      <c r="AA30" s="235">
        <v>-16517.053130545846</v>
      </c>
      <c r="AB30" s="235">
        <v>-16164.743491016789</v>
      </c>
      <c r="AC30" s="235">
        <v>-16443.26794752416</v>
      </c>
      <c r="AD30" s="235">
        <v>-17891.510120069928</v>
      </c>
      <c r="AE30" s="235">
        <v>-18638.103076309508</v>
      </c>
      <c r="AF30" s="235">
        <v>-18916.956734352156</v>
      </c>
      <c r="AG30" s="235">
        <v>-18281.316091544104</v>
      </c>
      <c r="AH30" s="235">
        <v>-15038.163943859508</v>
      </c>
      <c r="AI30" s="235">
        <v>-13902.471865671392</v>
      </c>
      <c r="AJ30" s="235">
        <v>-16991.26420212477</v>
      </c>
      <c r="AK30" s="235">
        <v>-15215.668376697247</v>
      </c>
      <c r="AL30" s="235">
        <v>-14327.770847721487</v>
      </c>
      <c r="AM30" s="235">
        <v>-13843.944341502644</v>
      </c>
      <c r="AN30" s="235">
        <v>-15036.59902658148</v>
      </c>
      <c r="AO30" s="235">
        <v>-14224.19175694751</v>
      </c>
      <c r="AP30" s="235">
        <v>-14068.164462670356</v>
      </c>
      <c r="AQ30" s="235">
        <v>-13389.846012028589</v>
      </c>
      <c r="AR30" s="235">
        <v>-15684.10069381824</v>
      </c>
      <c r="AS30" s="235">
        <v>-13782.515511083777</v>
      </c>
      <c r="AT30" s="235">
        <v>-13785.681082497244</v>
      </c>
      <c r="AU30" s="235">
        <v>-14609.315641711835</v>
      </c>
      <c r="AV30" s="235">
        <v>-13963.620241884017</v>
      </c>
      <c r="AW30" s="235">
        <v>-13248.736766184742</v>
      </c>
      <c r="AX30" s="235">
        <v>-13372.867685762703</v>
      </c>
      <c r="AY30" s="235">
        <v>-12948.416225795925</v>
      </c>
      <c r="AZ30" s="47"/>
      <c r="BA30" s="47"/>
      <c r="BB30" s="47"/>
      <c r="BC30" s="47"/>
      <c r="BD30" s="47"/>
      <c r="BE30" s="47"/>
      <c r="BF30" s="235"/>
      <c r="BG30" s="49"/>
    </row>
    <row r="31" spans="23:59">
      <c r="W31" s="69"/>
      <c r="X31" s="893" t="s">
        <v>346</v>
      </c>
      <c r="Y31" s="899"/>
      <c r="Z31" s="897"/>
      <c r="AA31" s="898">
        <f>SUM(AA32:AA46)</f>
        <v>136997.6824407239</v>
      </c>
      <c r="AB31" s="898">
        <f t="shared" ref="AB31:AY31" si="6">SUM(AB32:AB46)</f>
        <v>140399.39882368958</v>
      </c>
      <c r="AC31" s="898">
        <f t="shared" si="6"/>
        <v>145025.90051006307</v>
      </c>
      <c r="AD31" s="898">
        <f t="shared" si="6"/>
        <v>151285.44367558329</v>
      </c>
      <c r="AE31" s="898">
        <f t="shared" si="6"/>
        <v>166612.85842248765</v>
      </c>
      <c r="AF31" s="898">
        <f t="shared" si="6"/>
        <v>170225.20555813698</v>
      </c>
      <c r="AG31" s="898">
        <f t="shared" si="6"/>
        <v>175151.49596099468</v>
      </c>
      <c r="AH31" s="898">
        <f t="shared" si="6"/>
        <v>180535.95859337141</v>
      </c>
      <c r="AI31" s="898">
        <f t="shared" si="6"/>
        <v>193449.62929310257</v>
      </c>
      <c r="AJ31" s="898">
        <f t="shared" si="6"/>
        <v>203442.05710491311</v>
      </c>
      <c r="AK31" s="898">
        <f t="shared" si="6"/>
        <v>210278.97398530398</v>
      </c>
      <c r="AL31" s="898">
        <f t="shared" si="6"/>
        <v>209970.73581865337</v>
      </c>
      <c r="AM31" s="898">
        <f t="shared" si="6"/>
        <v>221399.00028241641</v>
      </c>
      <c r="AN31" s="898">
        <f t="shared" si="6"/>
        <v>225600.81275841768</v>
      </c>
      <c r="AO31" s="898">
        <f t="shared" si="6"/>
        <v>238814.37328940886</v>
      </c>
      <c r="AP31" s="898">
        <f t="shared" si="6"/>
        <v>238861.05376565919</v>
      </c>
      <c r="AQ31" s="898">
        <f t="shared" si="6"/>
        <v>235677.60330322752</v>
      </c>
      <c r="AR31" s="898">
        <f t="shared" si="6"/>
        <v>237266.92952316548</v>
      </c>
      <c r="AS31" s="898">
        <f t="shared" si="6"/>
        <v>231469.61254580633</v>
      </c>
      <c r="AT31" s="898">
        <f t="shared" si="6"/>
        <v>219877.40162707152</v>
      </c>
      <c r="AU31" s="898">
        <f t="shared" si="6"/>
        <v>218833.37038249159</v>
      </c>
      <c r="AV31" s="898">
        <f t="shared" si="6"/>
        <v>235886.21174643541</v>
      </c>
      <c r="AW31" s="898">
        <f t="shared" si="6"/>
        <v>253615.12545242949</v>
      </c>
      <c r="AX31" s="898">
        <f t="shared" si="6"/>
        <v>278304.6543993146</v>
      </c>
      <c r="AY31" s="898">
        <f t="shared" si="6"/>
        <v>260934.80000700059</v>
      </c>
      <c r="AZ31" s="898">
        <f t="shared" ref="AZ31:BE31" si="7">SUM(AZ32:AZ46)</f>
        <v>0</v>
      </c>
      <c r="BA31" s="898">
        <f t="shared" si="7"/>
        <v>0</v>
      </c>
      <c r="BB31" s="898">
        <f t="shared" si="7"/>
        <v>0</v>
      </c>
      <c r="BC31" s="898">
        <f t="shared" si="7"/>
        <v>0</v>
      </c>
      <c r="BD31" s="898">
        <f t="shared" si="7"/>
        <v>0</v>
      </c>
      <c r="BE31" s="898">
        <f t="shared" si="7"/>
        <v>0</v>
      </c>
      <c r="BF31" s="898"/>
      <c r="BG31" s="1077"/>
    </row>
    <row r="32" spans="23:59">
      <c r="W32" s="69"/>
      <c r="X32" s="894"/>
      <c r="Y32" s="712" t="s">
        <v>347</v>
      </c>
      <c r="Z32" s="235"/>
      <c r="AA32" s="235">
        <v>3541.6291614247248</v>
      </c>
      <c r="AB32" s="235">
        <v>4321.6865674288238</v>
      </c>
      <c r="AC32" s="235">
        <v>5239.3318122679721</v>
      </c>
      <c r="AD32" s="235">
        <v>5705.1175359790923</v>
      </c>
      <c r="AE32" s="235">
        <v>7114.7772796706304</v>
      </c>
      <c r="AF32" s="235">
        <v>7551.8043420315962</v>
      </c>
      <c r="AG32" s="235">
        <v>7150.2231487994504</v>
      </c>
      <c r="AH32" s="235">
        <v>6493.0284482774978</v>
      </c>
      <c r="AI32" s="235">
        <v>6115.5064160973316</v>
      </c>
      <c r="AJ32" s="235">
        <v>5968.5963610064373</v>
      </c>
      <c r="AK32" s="235">
        <v>5621.2606375616942</v>
      </c>
      <c r="AL32" s="235">
        <v>5474.26600709785</v>
      </c>
      <c r="AM32" s="235">
        <v>5666.4721043141508</v>
      </c>
      <c r="AN32" s="235">
        <v>5817.1977393852112</v>
      </c>
      <c r="AO32" s="235">
        <v>5602.198260678415</v>
      </c>
      <c r="AP32" s="235">
        <v>5804.8407662762284</v>
      </c>
      <c r="AQ32" s="235">
        <v>5776.4042967354044</v>
      </c>
      <c r="AR32" s="235">
        <v>7100.7672388062601</v>
      </c>
      <c r="AS32" s="235">
        <v>8433.4506994777239</v>
      </c>
      <c r="AT32" s="235">
        <v>8790.0396514573094</v>
      </c>
      <c r="AU32" s="235">
        <v>8959.9286251858011</v>
      </c>
      <c r="AV32" s="235">
        <v>10078.928761703643</v>
      </c>
      <c r="AW32" s="235">
        <v>9825.0025640942367</v>
      </c>
      <c r="AX32" s="235">
        <v>9261.5984000379049</v>
      </c>
      <c r="AY32" s="235">
        <v>10291.312608051623</v>
      </c>
      <c r="AZ32" s="773"/>
      <c r="BA32" s="773"/>
      <c r="BB32" s="773"/>
      <c r="BC32" s="773"/>
      <c r="BD32" s="773"/>
      <c r="BE32" s="773"/>
      <c r="BF32" s="235"/>
      <c r="BG32" s="713"/>
    </row>
    <row r="33" spans="23:59">
      <c r="W33" s="69"/>
      <c r="X33" s="894"/>
      <c r="Y33" s="716" t="s">
        <v>348</v>
      </c>
      <c r="Z33" s="235"/>
      <c r="AA33" s="235">
        <v>3604.9529793638449</v>
      </c>
      <c r="AB33" s="235">
        <v>4782.0075213061418</v>
      </c>
      <c r="AC33" s="235">
        <v>6040.3583653520209</v>
      </c>
      <c r="AD33" s="235">
        <v>6701.7223749228215</v>
      </c>
      <c r="AE33" s="235">
        <v>8653.616221251219</v>
      </c>
      <c r="AF33" s="235">
        <v>9307.226021276645</v>
      </c>
      <c r="AG33" s="235">
        <v>10849.730827118276</v>
      </c>
      <c r="AH33" s="235">
        <v>11832.943605837187</v>
      </c>
      <c r="AI33" s="235">
        <v>13309.858234639187</v>
      </c>
      <c r="AJ33" s="235">
        <v>15421.782708140239</v>
      </c>
      <c r="AK33" s="235">
        <v>16967.057567377353</v>
      </c>
      <c r="AL33" s="235">
        <v>15816.460463602909</v>
      </c>
      <c r="AM33" s="235">
        <v>15816.38433742933</v>
      </c>
      <c r="AN33" s="235">
        <v>15556.392815667241</v>
      </c>
      <c r="AO33" s="235">
        <v>14127.238131944734</v>
      </c>
      <c r="AP33" s="235">
        <v>13477.23860267614</v>
      </c>
      <c r="AQ33" s="235">
        <v>13921.113236054945</v>
      </c>
      <c r="AR33" s="235">
        <v>15263.956033031618</v>
      </c>
      <c r="AS33" s="235">
        <v>16377.107060520109</v>
      </c>
      <c r="AT33" s="235">
        <v>13999.325607988716</v>
      </c>
      <c r="AU33" s="235">
        <v>11383.521188707058</v>
      </c>
      <c r="AV33" s="235">
        <v>11727.389344983287</v>
      </c>
      <c r="AW33" s="235">
        <v>14106.769688618091</v>
      </c>
      <c r="AX33" s="235">
        <v>17979.896876393952</v>
      </c>
      <c r="AY33" s="235">
        <v>13886.619841673188</v>
      </c>
      <c r="AZ33" s="773"/>
      <c r="BA33" s="773"/>
      <c r="BB33" s="773"/>
      <c r="BC33" s="773"/>
      <c r="BD33" s="773"/>
      <c r="BE33" s="773"/>
      <c r="BF33" s="235"/>
      <c r="BG33" s="713"/>
    </row>
    <row r="34" spans="23:59">
      <c r="W34" s="69"/>
      <c r="X34" s="894"/>
      <c r="Y34" s="716" t="s">
        <v>349</v>
      </c>
      <c r="Z34" s="235"/>
      <c r="AA34" s="235">
        <v>11265.039520315728</v>
      </c>
      <c r="AB34" s="235">
        <v>12052.459386778788</v>
      </c>
      <c r="AC34" s="235">
        <v>13255.74380658763</v>
      </c>
      <c r="AD34" s="235">
        <v>13868.102487270466</v>
      </c>
      <c r="AE34" s="235">
        <v>15503.940200582529</v>
      </c>
      <c r="AF34" s="235">
        <v>16117.629018665357</v>
      </c>
      <c r="AG34" s="235">
        <v>15382.368266212663</v>
      </c>
      <c r="AH34" s="235">
        <v>14320.389618250887</v>
      </c>
      <c r="AI34" s="235">
        <v>13712.070829519069</v>
      </c>
      <c r="AJ34" s="235">
        <v>13409.646832869794</v>
      </c>
      <c r="AK34" s="235">
        <v>12748.217234524953</v>
      </c>
      <c r="AL34" s="235">
        <v>12818.791505724079</v>
      </c>
      <c r="AM34" s="235">
        <v>13280.319957907479</v>
      </c>
      <c r="AN34" s="235">
        <v>13560.524419646528</v>
      </c>
      <c r="AO34" s="235">
        <v>13501.44212077822</v>
      </c>
      <c r="AP34" s="235">
        <v>13576.296757181733</v>
      </c>
      <c r="AQ34" s="235">
        <v>13396.890394805479</v>
      </c>
      <c r="AR34" s="235">
        <v>13693.300456782223</v>
      </c>
      <c r="AS34" s="235">
        <v>11765.981079909785</v>
      </c>
      <c r="AT34" s="235">
        <v>12476.509374073468</v>
      </c>
      <c r="AU34" s="235">
        <v>12001.008378386958</v>
      </c>
      <c r="AV34" s="235">
        <v>13536.649280139427</v>
      </c>
      <c r="AW34" s="235">
        <v>10648.602551071785</v>
      </c>
      <c r="AX34" s="235">
        <v>11989.120728829865</v>
      </c>
      <c r="AY34" s="235">
        <v>14268.701621655237</v>
      </c>
      <c r="AZ34" s="773"/>
      <c r="BA34" s="773"/>
      <c r="BB34" s="773"/>
      <c r="BC34" s="773"/>
      <c r="BD34" s="773"/>
      <c r="BE34" s="773"/>
      <c r="BF34" s="235"/>
      <c r="BG34" s="713"/>
    </row>
    <row r="35" spans="23:59">
      <c r="W35" s="69"/>
      <c r="X35" s="894"/>
      <c r="Y35" s="716" t="s">
        <v>350</v>
      </c>
      <c r="Z35" s="235"/>
      <c r="AA35" s="235">
        <v>25475.948464565459</v>
      </c>
      <c r="AB35" s="235">
        <v>25729.992791598397</v>
      </c>
      <c r="AC35" s="235">
        <v>26312.588263064081</v>
      </c>
      <c r="AD35" s="235">
        <v>25618.171837385904</v>
      </c>
      <c r="AE35" s="235">
        <v>27470.186978418398</v>
      </c>
      <c r="AF35" s="235">
        <v>27516.293097454367</v>
      </c>
      <c r="AG35" s="235">
        <v>27922.484875843224</v>
      </c>
      <c r="AH35" s="235">
        <v>27493.177905752011</v>
      </c>
      <c r="AI35" s="235">
        <v>28288.681677594734</v>
      </c>
      <c r="AJ35" s="235">
        <v>30090.629359049391</v>
      </c>
      <c r="AK35" s="235">
        <v>30387.15765759609</v>
      </c>
      <c r="AL35" s="235">
        <v>34034.502096160883</v>
      </c>
      <c r="AM35" s="235">
        <v>39616.449083341489</v>
      </c>
      <c r="AN35" s="235">
        <v>44535.165741774981</v>
      </c>
      <c r="AO35" s="235">
        <v>47263.081819306091</v>
      </c>
      <c r="AP35" s="235">
        <v>52033.867992548279</v>
      </c>
      <c r="AQ35" s="235">
        <v>41029.284187299272</v>
      </c>
      <c r="AR35" s="235">
        <v>45955.046918325825</v>
      </c>
      <c r="AS35" s="235">
        <v>40944.074123429076</v>
      </c>
      <c r="AT35" s="235">
        <v>38912.560650787891</v>
      </c>
      <c r="AU35" s="235">
        <v>43918.428681516503</v>
      </c>
      <c r="AV35" s="235">
        <v>47546.472823811739</v>
      </c>
      <c r="AW35" s="235">
        <v>56570.010395352976</v>
      </c>
      <c r="AX35" s="235">
        <v>55409.394822469141</v>
      </c>
      <c r="AY35" s="235">
        <v>52073.000298789208</v>
      </c>
      <c r="AZ35" s="773"/>
      <c r="BA35" s="773"/>
      <c r="BB35" s="773"/>
      <c r="BC35" s="773"/>
      <c r="BD35" s="773"/>
      <c r="BE35" s="773"/>
      <c r="BF35" s="235"/>
      <c r="BG35" s="713"/>
    </row>
    <row r="36" spans="23:59">
      <c r="W36" s="69"/>
      <c r="X36" s="894"/>
      <c r="Y36" s="716" t="s">
        <v>351</v>
      </c>
      <c r="Z36" s="235"/>
      <c r="AA36" s="235">
        <v>2429.9849306393353</v>
      </c>
      <c r="AB36" s="235">
        <v>2427.0515292392965</v>
      </c>
      <c r="AC36" s="235">
        <v>2453.303826580192</v>
      </c>
      <c r="AD36" s="235">
        <v>2376.007781598415</v>
      </c>
      <c r="AE36" s="235">
        <v>2537.2165731140772</v>
      </c>
      <c r="AF36" s="235">
        <v>2505.0579195535774</v>
      </c>
      <c r="AG36" s="235">
        <v>2464.3037927853775</v>
      </c>
      <c r="AH36" s="235">
        <v>2375.683421017311</v>
      </c>
      <c r="AI36" s="235">
        <v>2331.1826475034122</v>
      </c>
      <c r="AJ36" s="235">
        <v>2418.3420793382857</v>
      </c>
      <c r="AK36" s="235">
        <v>2389.8766960130311</v>
      </c>
      <c r="AL36" s="235">
        <v>2361.364493020953</v>
      </c>
      <c r="AM36" s="235">
        <v>2418.3662815999587</v>
      </c>
      <c r="AN36" s="235">
        <v>2427.8572182653365</v>
      </c>
      <c r="AO36" s="235">
        <v>2325.7430130384523</v>
      </c>
      <c r="AP36" s="235">
        <v>2276.4191990784875</v>
      </c>
      <c r="AQ36" s="235">
        <v>3007.1683692916758</v>
      </c>
      <c r="AR36" s="235">
        <v>3145.5064875001644</v>
      </c>
      <c r="AS36" s="235">
        <v>3014.6603218056025</v>
      </c>
      <c r="AT36" s="235">
        <v>2788.9380236216421</v>
      </c>
      <c r="AU36" s="235">
        <v>1880.1866317143415</v>
      </c>
      <c r="AV36" s="235">
        <v>2320.902579184672</v>
      </c>
      <c r="AW36" s="235">
        <v>2159.7377742215799</v>
      </c>
      <c r="AX36" s="235">
        <v>2196.1716998974139</v>
      </c>
      <c r="AY36" s="235">
        <v>2579.3338138739423</v>
      </c>
      <c r="AZ36" s="773"/>
      <c r="BA36" s="773"/>
      <c r="BB36" s="773"/>
      <c r="BC36" s="773"/>
      <c r="BD36" s="773"/>
      <c r="BE36" s="773"/>
      <c r="BF36" s="235"/>
      <c r="BG36" s="713"/>
    </row>
    <row r="37" spans="23:59">
      <c r="W37" s="69"/>
      <c r="X37" s="894"/>
      <c r="Y37" s="716" t="s">
        <v>352</v>
      </c>
      <c r="Z37" s="235"/>
      <c r="AA37" s="235">
        <v>3569.0661928512791</v>
      </c>
      <c r="AB37" s="235">
        <v>3656.6224224870411</v>
      </c>
      <c r="AC37" s="235">
        <v>3776.265610888729</v>
      </c>
      <c r="AD37" s="235">
        <v>3813.3721687202428</v>
      </c>
      <c r="AE37" s="235">
        <v>4065.3049268260602</v>
      </c>
      <c r="AF37" s="235">
        <v>4142.3315861458723</v>
      </c>
      <c r="AG37" s="235">
        <v>4208.6686751820862</v>
      </c>
      <c r="AH37" s="235">
        <v>4233.1983410511721</v>
      </c>
      <c r="AI37" s="235">
        <v>4257.5144922419368</v>
      </c>
      <c r="AJ37" s="235">
        <v>4515.0404900628955</v>
      </c>
      <c r="AK37" s="235">
        <v>4600.2155056974261</v>
      </c>
      <c r="AL37" s="235">
        <v>4639.0795416835435</v>
      </c>
      <c r="AM37" s="235">
        <v>4772.8528728110741</v>
      </c>
      <c r="AN37" s="235">
        <v>4819.7966366762594</v>
      </c>
      <c r="AO37" s="235">
        <v>4749.8879978553559</v>
      </c>
      <c r="AP37" s="235">
        <v>4665.0617102321612</v>
      </c>
      <c r="AQ37" s="235">
        <v>5336.6249730071322</v>
      </c>
      <c r="AR37" s="235">
        <v>4487.3477438014306</v>
      </c>
      <c r="AS37" s="235">
        <v>5659.6708550690619</v>
      </c>
      <c r="AT37" s="235">
        <v>6885.2392799146646</v>
      </c>
      <c r="AU37" s="235">
        <v>9013.5936244175791</v>
      </c>
      <c r="AV37" s="235">
        <v>11641.759629801543</v>
      </c>
      <c r="AW37" s="235">
        <v>14350.493614382282</v>
      </c>
      <c r="AX37" s="235">
        <v>17477.18015403207</v>
      </c>
      <c r="AY37" s="235">
        <v>13768.880610630102</v>
      </c>
      <c r="AZ37" s="773"/>
      <c r="BA37" s="773"/>
      <c r="BB37" s="773"/>
      <c r="BC37" s="773"/>
      <c r="BD37" s="773"/>
      <c r="BE37" s="773"/>
      <c r="BF37" s="235"/>
      <c r="BG37" s="713"/>
    </row>
    <row r="38" spans="23:59">
      <c r="W38" s="69"/>
      <c r="X38" s="894"/>
      <c r="Y38" s="716" t="s">
        <v>353</v>
      </c>
      <c r="Z38" s="235"/>
      <c r="AA38" s="235">
        <v>2673.9612792295666</v>
      </c>
      <c r="AB38" s="235">
        <v>2799.5354740328162</v>
      </c>
      <c r="AC38" s="235">
        <v>2940.7787944561833</v>
      </c>
      <c r="AD38" s="235">
        <v>2946.8974301863195</v>
      </c>
      <c r="AE38" s="235">
        <v>3247.8015041678955</v>
      </c>
      <c r="AF38" s="235">
        <v>3335.4096893401943</v>
      </c>
      <c r="AG38" s="235">
        <v>3685.3941769660255</v>
      </c>
      <c r="AH38" s="235">
        <v>3906.2456368565563</v>
      </c>
      <c r="AI38" s="235">
        <v>4298.9850563419386</v>
      </c>
      <c r="AJ38" s="235">
        <v>4822.1282840126551</v>
      </c>
      <c r="AK38" s="235">
        <v>5141.0316136089596</v>
      </c>
      <c r="AL38" s="235">
        <v>4994.0500875723292</v>
      </c>
      <c r="AM38" s="235">
        <v>5075.7254846702544</v>
      </c>
      <c r="AN38" s="235">
        <v>5038.3565527853907</v>
      </c>
      <c r="AO38" s="235">
        <v>4773.6570428678351</v>
      </c>
      <c r="AP38" s="235">
        <v>4350.9974461283418</v>
      </c>
      <c r="AQ38" s="235">
        <v>4622.5998463578744</v>
      </c>
      <c r="AR38" s="235">
        <v>4733.5779237971437</v>
      </c>
      <c r="AS38" s="235">
        <v>5217.8186409800001</v>
      </c>
      <c r="AT38" s="235">
        <v>5253.2588494954607</v>
      </c>
      <c r="AU38" s="235">
        <v>4510.8191374438675</v>
      </c>
      <c r="AV38" s="235">
        <v>4775.9531504434526</v>
      </c>
      <c r="AW38" s="235">
        <v>4956.8330806592467</v>
      </c>
      <c r="AX38" s="235">
        <v>4920.405076653733</v>
      </c>
      <c r="AY38" s="235">
        <v>5644.7137340071095</v>
      </c>
      <c r="AZ38" s="773"/>
      <c r="BA38" s="773"/>
      <c r="BB38" s="773"/>
      <c r="BC38" s="773"/>
      <c r="BD38" s="773"/>
      <c r="BE38" s="773"/>
      <c r="BF38" s="235"/>
      <c r="BG38" s="713"/>
    </row>
    <row r="39" spans="23:59">
      <c r="W39" s="69"/>
      <c r="X39" s="894"/>
      <c r="Y39" s="716" t="s">
        <v>354</v>
      </c>
      <c r="Z39" s="235"/>
      <c r="AA39" s="235">
        <v>19186.501102378566</v>
      </c>
      <c r="AB39" s="235">
        <v>19505.10124266005</v>
      </c>
      <c r="AC39" s="235">
        <v>21260.45627561006</v>
      </c>
      <c r="AD39" s="235">
        <v>22523.604334040538</v>
      </c>
      <c r="AE39" s="235">
        <v>22713.103091210694</v>
      </c>
      <c r="AF39" s="235">
        <v>24748.249393311718</v>
      </c>
      <c r="AG39" s="235">
        <v>24864.052568199317</v>
      </c>
      <c r="AH39" s="235">
        <v>25313.971231862131</v>
      </c>
      <c r="AI39" s="235">
        <v>26320.591121326604</v>
      </c>
      <c r="AJ39" s="235">
        <v>27821.394124846953</v>
      </c>
      <c r="AK39" s="235">
        <v>27499.478559679486</v>
      </c>
      <c r="AL39" s="235">
        <v>28138.221586987245</v>
      </c>
      <c r="AM39" s="235">
        <v>28956.270812666877</v>
      </c>
      <c r="AN39" s="235">
        <v>27352.706041820478</v>
      </c>
      <c r="AO39" s="235">
        <v>26911.629464626865</v>
      </c>
      <c r="AP39" s="235">
        <v>26150.48532949642</v>
      </c>
      <c r="AQ39" s="235">
        <v>28254.86666175814</v>
      </c>
      <c r="AR39" s="235">
        <v>25682.795794957463</v>
      </c>
      <c r="AS39" s="235">
        <v>28684.756565016902</v>
      </c>
      <c r="AT39" s="235">
        <v>26861.589666572854</v>
      </c>
      <c r="AU39" s="235">
        <v>29232.535557359537</v>
      </c>
      <c r="AV39" s="235">
        <v>33271.665809477185</v>
      </c>
      <c r="AW39" s="235">
        <v>36285.071352101964</v>
      </c>
      <c r="AX39" s="235">
        <v>43150.909731353131</v>
      </c>
      <c r="AY39" s="235">
        <v>37039.24795681626</v>
      </c>
      <c r="AZ39" s="773"/>
      <c r="BA39" s="773"/>
      <c r="BB39" s="773"/>
      <c r="BC39" s="773"/>
      <c r="BD39" s="773"/>
      <c r="BE39" s="773"/>
      <c r="BF39" s="235"/>
      <c r="BG39" s="713"/>
    </row>
    <row r="40" spans="23:59">
      <c r="W40" s="69"/>
      <c r="X40" s="894"/>
      <c r="Y40" s="716" t="s">
        <v>355</v>
      </c>
      <c r="Z40" s="235"/>
      <c r="AA40" s="235">
        <v>15808.509450089676</v>
      </c>
      <c r="AB40" s="235">
        <v>16971.564235459751</v>
      </c>
      <c r="AC40" s="235">
        <v>18280.786236820917</v>
      </c>
      <c r="AD40" s="235">
        <v>18987.744916302967</v>
      </c>
      <c r="AE40" s="235">
        <v>20894.15266859789</v>
      </c>
      <c r="AF40" s="235">
        <v>22019.798747111166</v>
      </c>
      <c r="AG40" s="235">
        <v>22522.213395234699</v>
      </c>
      <c r="AH40" s="235">
        <v>22755.904380182008</v>
      </c>
      <c r="AI40" s="235">
        <v>23567.804271424353</v>
      </c>
      <c r="AJ40" s="235">
        <v>25226.40609765386</v>
      </c>
      <c r="AK40" s="235">
        <v>25799.619677453356</v>
      </c>
      <c r="AL40" s="235">
        <v>25910.826726410804</v>
      </c>
      <c r="AM40" s="235">
        <v>26575.612101765259</v>
      </c>
      <c r="AN40" s="235">
        <v>26401.53568418925</v>
      </c>
      <c r="AO40" s="235">
        <v>25935.53996543157</v>
      </c>
      <c r="AP40" s="235">
        <v>24437.318868878781</v>
      </c>
      <c r="AQ40" s="235">
        <v>23634.405346600604</v>
      </c>
      <c r="AR40" s="235">
        <v>23959.78272742419</v>
      </c>
      <c r="AS40" s="235">
        <v>21728.271653177853</v>
      </c>
      <c r="AT40" s="235">
        <v>22706.603494562627</v>
      </c>
      <c r="AU40" s="235">
        <v>24059.740775574643</v>
      </c>
      <c r="AV40" s="235">
        <v>25689.143706413626</v>
      </c>
      <c r="AW40" s="235">
        <v>26213.967196987043</v>
      </c>
      <c r="AX40" s="235">
        <v>29390.932388655296</v>
      </c>
      <c r="AY40" s="235">
        <v>29675.568947018684</v>
      </c>
      <c r="AZ40" s="773"/>
      <c r="BA40" s="773"/>
      <c r="BB40" s="773"/>
      <c r="BC40" s="773"/>
      <c r="BD40" s="773"/>
      <c r="BE40" s="773"/>
      <c r="BF40" s="235"/>
      <c r="BG40" s="713"/>
    </row>
    <row r="41" spans="23:59">
      <c r="W41" s="69"/>
      <c r="X41" s="894"/>
      <c r="Y41" s="716" t="s">
        <v>356</v>
      </c>
      <c r="Z41" s="235"/>
      <c r="AA41" s="235">
        <v>7996.1268151890308</v>
      </c>
      <c r="AB41" s="235">
        <v>8750.3953700453712</v>
      </c>
      <c r="AC41" s="235">
        <v>9538.5186687635269</v>
      </c>
      <c r="AD41" s="235">
        <v>9950.1750028511869</v>
      </c>
      <c r="AE41" s="235">
        <v>11124.742798463792</v>
      </c>
      <c r="AF41" s="235">
        <v>11724.621022217454</v>
      </c>
      <c r="AG41" s="235">
        <v>12073.948542343784</v>
      </c>
      <c r="AH41" s="235">
        <v>12156.182277066684</v>
      </c>
      <c r="AI41" s="235">
        <v>12757.298924149132</v>
      </c>
      <c r="AJ41" s="235">
        <v>13659.077827499797</v>
      </c>
      <c r="AK41" s="235">
        <v>13948.090101454316</v>
      </c>
      <c r="AL41" s="235">
        <v>14015.790732883932</v>
      </c>
      <c r="AM41" s="235">
        <v>14720.83317641523</v>
      </c>
      <c r="AN41" s="235">
        <v>14999.636584036478</v>
      </c>
      <c r="AO41" s="235">
        <v>14782.064749254499</v>
      </c>
      <c r="AP41" s="235">
        <v>14649.138696165019</v>
      </c>
      <c r="AQ41" s="235">
        <v>13864.194119343887</v>
      </c>
      <c r="AR41" s="235">
        <v>14009.566870323777</v>
      </c>
      <c r="AS41" s="235">
        <v>13831.065744695612</v>
      </c>
      <c r="AT41" s="235">
        <v>12665.143053788419</v>
      </c>
      <c r="AU41" s="235">
        <v>12954.596930704254</v>
      </c>
      <c r="AV41" s="235">
        <v>12806.728811764639</v>
      </c>
      <c r="AW41" s="235">
        <v>15294.659473490368</v>
      </c>
      <c r="AX41" s="235">
        <v>15692.511931979996</v>
      </c>
      <c r="AY41" s="235">
        <v>13720.38496020644</v>
      </c>
      <c r="AZ41" s="773"/>
      <c r="BA41" s="773"/>
      <c r="BB41" s="773"/>
      <c r="BC41" s="773"/>
      <c r="BD41" s="773"/>
      <c r="BE41" s="773"/>
      <c r="BF41" s="235"/>
      <c r="BG41" s="713"/>
    </row>
    <row r="42" spans="23:59">
      <c r="W42" s="69"/>
      <c r="X42" s="894"/>
      <c r="Y42" s="716" t="s">
        <v>357</v>
      </c>
      <c r="Z42" s="235"/>
      <c r="AA42" s="235">
        <v>16225.100792767371</v>
      </c>
      <c r="AB42" s="235">
        <v>17020.556299045427</v>
      </c>
      <c r="AC42" s="235">
        <v>18024.324114048875</v>
      </c>
      <c r="AD42" s="235">
        <v>18516.182891343731</v>
      </c>
      <c r="AE42" s="235">
        <v>19906.616187754997</v>
      </c>
      <c r="AF42" s="235">
        <v>20882.753314450289</v>
      </c>
      <c r="AG42" s="235">
        <v>22511.489007275784</v>
      </c>
      <c r="AH42" s="235">
        <v>23835.321419492517</v>
      </c>
      <c r="AI42" s="235">
        <v>26007.079768609739</v>
      </c>
      <c r="AJ42" s="235">
        <v>28674.295744905743</v>
      </c>
      <c r="AK42" s="235">
        <v>30125.245751954826</v>
      </c>
      <c r="AL42" s="235">
        <v>30236.412324766821</v>
      </c>
      <c r="AM42" s="235">
        <v>31066.28205758518</v>
      </c>
      <c r="AN42" s="235">
        <v>30658.445750651623</v>
      </c>
      <c r="AO42" s="235">
        <v>30120.498809371144</v>
      </c>
      <c r="AP42" s="235">
        <v>26459.385234601181</v>
      </c>
      <c r="AQ42" s="235">
        <v>25148.012226808874</v>
      </c>
      <c r="AR42" s="235">
        <v>24486.184237271882</v>
      </c>
      <c r="AS42" s="235">
        <v>21012.13116187464</v>
      </c>
      <c r="AT42" s="235">
        <v>22628.407351279799</v>
      </c>
      <c r="AU42" s="235">
        <v>22881.911750030999</v>
      </c>
      <c r="AV42" s="235">
        <v>23865.63862633317</v>
      </c>
      <c r="AW42" s="235">
        <v>27208.902889471352</v>
      </c>
      <c r="AX42" s="235">
        <v>25809.265379853296</v>
      </c>
      <c r="AY42" s="235">
        <v>31079.842679559177</v>
      </c>
      <c r="AZ42" s="773"/>
      <c r="BA42" s="773"/>
      <c r="BB42" s="773"/>
      <c r="BC42" s="773"/>
      <c r="BD42" s="773"/>
      <c r="BE42" s="773"/>
      <c r="BF42" s="235"/>
      <c r="BG42" s="713"/>
    </row>
    <row r="43" spans="23:59">
      <c r="W43" s="69"/>
      <c r="X43" s="894"/>
      <c r="Y43" s="716" t="s">
        <v>358</v>
      </c>
      <c r="Z43" s="235"/>
      <c r="AA43" s="235">
        <v>4306.8987243088823</v>
      </c>
      <c r="AB43" s="235">
        <v>4335.0333319390975</v>
      </c>
      <c r="AC43" s="235">
        <v>4393.6346149110977</v>
      </c>
      <c r="AD43" s="235">
        <v>4458.1813177747508</v>
      </c>
      <c r="AE43" s="235">
        <v>4598.8850899220615</v>
      </c>
      <c r="AF43" s="235">
        <v>4707.986671571668</v>
      </c>
      <c r="AG43" s="235">
        <v>4592.0264824066162</v>
      </c>
      <c r="AH43" s="235">
        <v>4496.1737703808376</v>
      </c>
      <c r="AI43" s="235">
        <v>4272.1574015892584</v>
      </c>
      <c r="AJ43" s="235">
        <v>4442.206752992849</v>
      </c>
      <c r="AK43" s="235">
        <v>4391.9522773741446</v>
      </c>
      <c r="AL43" s="235">
        <v>4359.3068820836652</v>
      </c>
      <c r="AM43" s="235">
        <v>4292.0967085649372</v>
      </c>
      <c r="AN43" s="235">
        <v>4137.2273534207661</v>
      </c>
      <c r="AO43" s="235">
        <v>3920.9573697883698</v>
      </c>
      <c r="AP43" s="235">
        <v>3663.0290984830085</v>
      </c>
      <c r="AQ43" s="235">
        <v>3355.5308001343296</v>
      </c>
      <c r="AR43" s="235">
        <v>3819.9268103406303</v>
      </c>
      <c r="AS43" s="235">
        <v>2490.2592949587483</v>
      </c>
      <c r="AT43" s="235">
        <v>1236.2570589482457</v>
      </c>
      <c r="AU43" s="235">
        <v>728.80261778809586</v>
      </c>
      <c r="AV43" s="235">
        <v>623.2810996558826</v>
      </c>
      <c r="AW43" s="235">
        <v>815.10738763223196</v>
      </c>
      <c r="AX43" s="235">
        <v>549.37277353343836</v>
      </c>
      <c r="AY43" s="235">
        <v>529.4159766936657</v>
      </c>
      <c r="AZ43" s="773"/>
      <c r="BA43" s="773"/>
      <c r="BB43" s="773"/>
      <c r="BC43" s="773"/>
      <c r="BD43" s="773"/>
      <c r="BE43" s="773"/>
      <c r="BF43" s="235"/>
      <c r="BG43" s="713"/>
    </row>
    <row r="44" spans="23:59">
      <c r="W44" s="69"/>
      <c r="X44" s="894"/>
      <c r="Y44" s="716" t="s">
        <v>359</v>
      </c>
      <c r="Z44" s="235"/>
      <c r="AA44" s="235">
        <v>13252.710754961452</v>
      </c>
      <c r="AB44" s="235">
        <v>12872.717741905211</v>
      </c>
      <c r="AC44" s="235">
        <v>13261.355460616349</v>
      </c>
      <c r="AD44" s="235">
        <v>13403.201151055888</v>
      </c>
      <c r="AE44" s="235">
        <v>13806.49239794299</v>
      </c>
      <c r="AF44" s="235">
        <v>13874.098910265624</v>
      </c>
      <c r="AG44" s="235">
        <v>14885.279418790242</v>
      </c>
      <c r="AH44" s="235">
        <v>15175.679002390701</v>
      </c>
      <c r="AI44" s="235">
        <v>16036.840776522069</v>
      </c>
      <c r="AJ44" s="235">
        <v>17100.10452307442</v>
      </c>
      <c r="AK44" s="235">
        <v>17780.026979460446</v>
      </c>
      <c r="AL44" s="235">
        <v>17860.423936837658</v>
      </c>
      <c r="AM44" s="235">
        <v>18966.28981730614</v>
      </c>
      <c r="AN44" s="235">
        <v>19156.974895682833</v>
      </c>
      <c r="AO44" s="235">
        <v>19092.923039357669</v>
      </c>
      <c r="AP44" s="235">
        <v>26436.318051070717</v>
      </c>
      <c r="AQ44" s="235">
        <v>28113.55492589017</v>
      </c>
      <c r="AR44" s="235">
        <v>28076.963749127619</v>
      </c>
      <c r="AS44" s="235">
        <v>27849.536478358717</v>
      </c>
      <c r="AT44" s="235">
        <v>24659.788257973476</v>
      </c>
      <c r="AU44" s="235">
        <v>22319.78626848862</v>
      </c>
      <c r="AV44" s="235">
        <v>21220.7885102771</v>
      </c>
      <c r="AW44" s="235">
        <v>25412.50487313795</v>
      </c>
      <c r="AX44" s="235">
        <v>32340.188196777479</v>
      </c>
      <c r="AY44" s="235">
        <v>40584.046921107234</v>
      </c>
      <c r="AZ44" s="773"/>
      <c r="BA44" s="773"/>
      <c r="BB44" s="773"/>
      <c r="BC44" s="773"/>
      <c r="BD44" s="773"/>
      <c r="BE44" s="773"/>
      <c r="BF44" s="235"/>
      <c r="BG44" s="713"/>
    </row>
    <row r="45" spans="23:59">
      <c r="W45" s="69"/>
      <c r="X45" s="894"/>
      <c r="Y45" s="716" t="s">
        <v>360</v>
      </c>
      <c r="Z45" s="235"/>
      <c r="AA45" s="235">
        <v>1723.0402096224761</v>
      </c>
      <c r="AB45" s="235">
        <v>1877.8538346024061</v>
      </c>
      <c r="AC45" s="235">
        <v>2048.4590696553914</v>
      </c>
      <c r="AD45" s="235">
        <v>2119.1512458216648</v>
      </c>
      <c r="AE45" s="235">
        <v>2395.7470803677952</v>
      </c>
      <c r="AF45" s="235">
        <v>2512.2486675744472</v>
      </c>
      <c r="AG45" s="235">
        <v>2663.6388201362834</v>
      </c>
      <c r="AH45" s="235">
        <v>2743.0001134366817</v>
      </c>
      <c r="AI45" s="235">
        <v>2947.5436616443894</v>
      </c>
      <c r="AJ45" s="235">
        <v>3228.8853232652932</v>
      </c>
      <c r="AK45" s="235">
        <v>3370.9975547425029</v>
      </c>
      <c r="AL45" s="235">
        <v>3519.8033653226539</v>
      </c>
      <c r="AM45" s="235">
        <v>3821.1567176667286</v>
      </c>
      <c r="AN45" s="235">
        <v>4030.3783178290764</v>
      </c>
      <c r="AO45" s="235">
        <v>4092.9024347790732</v>
      </c>
      <c r="AP45" s="235">
        <v>4761.7650840451015</v>
      </c>
      <c r="AQ45" s="235">
        <v>3780.2519325880189</v>
      </c>
      <c r="AR45" s="235">
        <v>4304.6094840277956</v>
      </c>
      <c r="AS45" s="235">
        <v>4433.5248261822699</v>
      </c>
      <c r="AT45" s="235">
        <v>4780.1773866283547</v>
      </c>
      <c r="AU45" s="235">
        <v>4038.8627044859195</v>
      </c>
      <c r="AV45" s="235">
        <v>3223.4992754039986</v>
      </c>
      <c r="AW45" s="235">
        <v>3774.0764330709994</v>
      </c>
      <c r="AX45" s="235">
        <v>4039.0037858745468</v>
      </c>
      <c r="AY45" s="235">
        <v>4505.7270517695379</v>
      </c>
      <c r="AZ45" s="773"/>
      <c r="BA45" s="773"/>
      <c r="BB45" s="773"/>
      <c r="BC45" s="773"/>
      <c r="BD45" s="773"/>
      <c r="BE45" s="773"/>
      <c r="BF45" s="235"/>
      <c r="BG45" s="713"/>
    </row>
    <row r="46" spans="23:59">
      <c r="W46" s="69"/>
      <c r="X46" s="895"/>
      <c r="Y46" s="716" t="s">
        <v>361</v>
      </c>
      <c r="Z46" s="235"/>
      <c r="AA46" s="235">
        <v>5938.2120630165127</v>
      </c>
      <c r="AB46" s="235">
        <v>3296.8210751610013</v>
      </c>
      <c r="AC46" s="235">
        <v>-1800.0044095599592</v>
      </c>
      <c r="AD46" s="235">
        <v>297.81120032928175</v>
      </c>
      <c r="AE46" s="235">
        <v>2580.2754241966509</v>
      </c>
      <c r="AF46" s="235">
        <v>-720.30284283305559</v>
      </c>
      <c r="AG46" s="235">
        <v>-624.3260362991698</v>
      </c>
      <c r="AH46" s="235">
        <v>3405.0594215172191</v>
      </c>
      <c r="AI46" s="235">
        <v>9226.5140138993847</v>
      </c>
      <c r="AJ46" s="235">
        <v>6643.5205961945121</v>
      </c>
      <c r="AK46" s="235">
        <v>9508.7461708054161</v>
      </c>
      <c r="AL46" s="235">
        <v>5791.4360684980056</v>
      </c>
      <c r="AM46" s="235">
        <v>6353.8887683723551</v>
      </c>
      <c r="AN46" s="235">
        <v>7108.6170065862279</v>
      </c>
      <c r="AO46" s="235">
        <v>21614.609070330564</v>
      </c>
      <c r="AP46" s="235">
        <v>16118.890928797598</v>
      </c>
      <c r="AQ46" s="235">
        <v>22436.701986551736</v>
      </c>
      <c r="AR46" s="235">
        <v>18547.597047647472</v>
      </c>
      <c r="AS46" s="235">
        <v>20027.304040350253</v>
      </c>
      <c r="AT46" s="235">
        <v>15233.563919978595</v>
      </c>
      <c r="AU46" s="235">
        <v>10949.647510687442</v>
      </c>
      <c r="AV46" s="235">
        <v>13557.410337042065</v>
      </c>
      <c r="AW46" s="235">
        <v>5993.3861781374226</v>
      </c>
      <c r="AX46" s="235">
        <v>8098.7024529734217</v>
      </c>
      <c r="AY46" s="235">
        <v>-8711.9970148508164</v>
      </c>
      <c r="AZ46" s="773"/>
      <c r="BA46" s="773"/>
      <c r="BB46" s="773"/>
      <c r="BC46" s="773"/>
      <c r="BD46" s="773"/>
      <c r="BE46" s="773"/>
      <c r="BF46" s="235"/>
      <c r="BG46" s="713"/>
    </row>
    <row r="47" spans="23:59">
      <c r="W47" s="69"/>
      <c r="X47" s="724" t="s">
        <v>363</v>
      </c>
      <c r="Y47" s="721"/>
      <c r="Z47" s="241"/>
      <c r="AA47" s="723">
        <f>SUM(AA48:AA51)</f>
        <v>206236.7676406847</v>
      </c>
      <c r="AB47" s="723">
        <f t="shared" ref="AB47:AX47" si="8">SUM(AB48:AB51)</f>
        <v>218673.68836262397</v>
      </c>
      <c r="AC47" s="723">
        <f t="shared" si="8"/>
        <v>225137.09610157658</v>
      </c>
      <c r="AD47" s="723">
        <f t="shared" si="8"/>
        <v>228396.31947003052</v>
      </c>
      <c r="AE47" s="723">
        <f t="shared" si="8"/>
        <v>237971.86850146591</v>
      </c>
      <c r="AF47" s="723">
        <f t="shared" si="8"/>
        <v>246536.68110832456</v>
      </c>
      <c r="AG47" s="723">
        <f t="shared" si="8"/>
        <v>252798.26194341379</v>
      </c>
      <c r="AH47" s="723">
        <f t="shared" si="8"/>
        <v>253897.72308438682</v>
      </c>
      <c r="AI47" s="723">
        <f t="shared" si="8"/>
        <v>251874.2142512619</v>
      </c>
      <c r="AJ47" s="723">
        <f t="shared" si="8"/>
        <v>256007.50566758157</v>
      </c>
      <c r="AK47" s="723">
        <f t="shared" si="8"/>
        <v>254845.87818979481</v>
      </c>
      <c r="AL47" s="723">
        <f t="shared" si="8"/>
        <v>258876.35320245591</v>
      </c>
      <c r="AM47" s="723">
        <f t="shared" si="8"/>
        <v>255084.88675290591</v>
      </c>
      <c r="AN47" s="723">
        <f t="shared" si="8"/>
        <v>251277.73894387265</v>
      </c>
      <c r="AO47" s="723">
        <f t="shared" si="8"/>
        <v>245244.05216439662</v>
      </c>
      <c r="AP47" s="723">
        <f t="shared" si="8"/>
        <v>239694.57441870784</v>
      </c>
      <c r="AQ47" s="723">
        <f t="shared" si="8"/>
        <v>236148.11242933269</v>
      </c>
      <c r="AR47" s="723">
        <f t="shared" si="8"/>
        <v>234049.52533328242</v>
      </c>
      <c r="AS47" s="723">
        <f t="shared" si="8"/>
        <v>225250.93071710313</v>
      </c>
      <c r="AT47" s="723">
        <f t="shared" si="8"/>
        <v>221416.99843362204</v>
      </c>
      <c r="AU47" s="723">
        <f t="shared" si="8"/>
        <v>222138.02484401426</v>
      </c>
      <c r="AV47" s="723">
        <f t="shared" si="8"/>
        <v>220461.18126190233</v>
      </c>
      <c r="AW47" s="723">
        <f t="shared" si="8"/>
        <v>226138.1742264404</v>
      </c>
      <c r="AX47" s="723">
        <f t="shared" si="8"/>
        <v>224661.96319613382</v>
      </c>
      <c r="AY47" s="723">
        <f>SUM(AY48:AY51)</f>
        <v>217039.08938194509</v>
      </c>
      <c r="AZ47" s="65"/>
      <c r="BA47" s="65"/>
      <c r="BB47" s="65"/>
      <c r="BC47" s="65"/>
      <c r="BD47" s="65"/>
      <c r="BE47" s="65"/>
      <c r="BF47" s="723"/>
      <c r="BG47" s="66"/>
    </row>
    <row r="48" spans="23:59">
      <c r="W48" s="69"/>
      <c r="X48" s="836"/>
      <c r="Y48" s="92" t="s">
        <v>83</v>
      </c>
      <c r="Z48" s="235"/>
      <c r="AA48" s="235">
        <v>178427.71781758376</v>
      </c>
      <c r="AB48" s="235">
        <v>189684.26500279171</v>
      </c>
      <c r="AC48" s="235">
        <v>195643.73396030784</v>
      </c>
      <c r="AD48" s="235">
        <v>199090.1685505702</v>
      </c>
      <c r="AE48" s="235">
        <v>207403.72151639164</v>
      </c>
      <c r="AF48" s="235">
        <v>214668.45379943415</v>
      </c>
      <c r="AG48" s="235">
        <v>220442.82286924106</v>
      </c>
      <c r="AH48" s="235">
        <v>220092.29754499014</v>
      </c>
      <c r="AI48" s="235">
        <v>220043.60408117514</v>
      </c>
      <c r="AJ48" s="235">
        <v>224169.93426502633</v>
      </c>
      <c r="AK48" s="235">
        <v>222598.56119731246</v>
      </c>
      <c r="AL48" s="235">
        <v>227051.60641125712</v>
      </c>
      <c r="AM48" s="235">
        <v>222391.35645935853</v>
      </c>
      <c r="AN48" s="235">
        <v>218497.08887178285</v>
      </c>
      <c r="AO48" s="235">
        <v>214239.37992983704</v>
      </c>
      <c r="AP48" s="235">
        <v>208253.23978492583</v>
      </c>
      <c r="AQ48" s="235">
        <v>205109.52436853625</v>
      </c>
      <c r="AR48" s="235">
        <v>203047.75328853715</v>
      </c>
      <c r="AS48" s="235">
        <v>195989.65608543216</v>
      </c>
      <c r="AT48" s="235">
        <v>193918.27675987926</v>
      </c>
      <c r="AU48" s="235">
        <v>194943.10575705243</v>
      </c>
      <c r="AV48" s="235">
        <v>192649.16785414569</v>
      </c>
      <c r="AW48" s="235">
        <v>196754.40219245176</v>
      </c>
      <c r="AX48" s="235">
        <v>194160.74103370047</v>
      </c>
      <c r="AY48" s="235">
        <v>186570.27382021109</v>
      </c>
      <c r="AZ48" s="40"/>
      <c r="BA48" s="40"/>
      <c r="BB48" s="40"/>
      <c r="BC48" s="40"/>
      <c r="BD48" s="40"/>
      <c r="BE48" s="40"/>
      <c r="BF48" s="235"/>
      <c r="BG48" s="51"/>
    </row>
    <row r="49" spans="23:63">
      <c r="W49" s="69"/>
      <c r="X49" s="64"/>
      <c r="Y49" s="92" t="s">
        <v>84</v>
      </c>
      <c r="Z49" s="235"/>
      <c r="AA49" s="235">
        <v>7346.5494474714069</v>
      </c>
      <c r="AB49" s="235">
        <v>7342.2262056339086</v>
      </c>
      <c r="AC49" s="235">
        <v>7562.1984866263583</v>
      </c>
      <c r="AD49" s="235">
        <v>7117.9594061642611</v>
      </c>
      <c r="AE49" s="235">
        <v>7619.3943861345761</v>
      </c>
      <c r="AF49" s="235">
        <v>7308.7399307774267</v>
      </c>
      <c r="AG49" s="235">
        <v>7141.5539366379498</v>
      </c>
      <c r="AH49" s="235">
        <v>6925.2264464393038</v>
      </c>
      <c r="AI49" s="235">
        <v>6788.3258440890786</v>
      </c>
      <c r="AJ49" s="235">
        <v>7049.1153328856853</v>
      </c>
      <c r="AK49" s="235">
        <v>7061.8140899587424</v>
      </c>
      <c r="AL49" s="235">
        <v>7047.6050854648583</v>
      </c>
      <c r="AM49" s="235">
        <v>7555.0515193034971</v>
      </c>
      <c r="AN49" s="235">
        <v>7930.8910690273406</v>
      </c>
      <c r="AO49" s="235">
        <v>7754.6802174882323</v>
      </c>
      <c r="AP49" s="235">
        <v>8068.8507164952298</v>
      </c>
      <c r="AQ49" s="235">
        <v>7545.0250571685356</v>
      </c>
      <c r="AR49" s="235">
        <v>8338.6926727057034</v>
      </c>
      <c r="AS49" s="235">
        <v>8044.0198127333288</v>
      </c>
      <c r="AT49" s="235">
        <v>7606.1789646526931</v>
      </c>
      <c r="AU49" s="235">
        <v>7583.2567471722705</v>
      </c>
      <c r="AV49" s="235">
        <v>8659.6194730128664</v>
      </c>
      <c r="AW49" s="235">
        <v>9522.9845883957387</v>
      </c>
      <c r="AX49" s="235">
        <v>9664.9919747961794</v>
      </c>
      <c r="AY49" s="235">
        <v>9544.5465302903358</v>
      </c>
      <c r="AZ49" s="40"/>
      <c r="BA49" s="40"/>
      <c r="BB49" s="40"/>
      <c r="BC49" s="40"/>
      <c r="BD49" s="40"/>
      <c r="BE49" s="40"/>
      <c r="BF49" s="235"/>
      <c r="BG49" s="51"/>
    </row>
    <row r="50" spans="23:63">
      <c r="W50" s="69"/>
      <c r="X50" s="64"/>
      <c r="Y50" s="92" t="s">
        <v>85</v>
      </c>
      <c r="Z50" s="619"/>
      <c r="AA50" s="235">
        <v>13300.086640956584</v>
      </c>
      <c r="AB50" s="235">
        <v>13884.236672781492</v>
      </c>
      <c r="AC50" s="235">
        <v>13639.691627021042</v>
      </c>
      <c r="AD50" s="235">
        <v>13499.427191564126</v>
      </c>
      <c r="AE50" s="235">
        <v>13795.590827934178</v>
      </c>
      <c r="AF50" s="235">
        <v>14281.196798467845</v>
      </c>
      <c r="AG50" s="235">
        <v>15127.812440663054</v>
      </c>
      <c r="AH50" s="235">
        <v>16136.009645848877</v>
      </c>
      <c r="AI50" s="235">
        <v>14332.810036572573</v>
      </c>
      <c r="AJ50" s="235">
        <v>14256.938559467755</v>
      </c>
      <c r="AK50" s="235">
        <v>14508.371917846438</v>
      </c>
      <c r="AL50" s="235">
        <v>14052.94309366963</v>
      </c>
      <c r="AM50" s="235">
        <v>14204.64141136378</v>
      </c>
      <c r="AN50" s="235">
        <v>13786.581835339459</v>
      </c>
      <c r="AO50" s="235">
        <v>12586.597119387574</v>
      </c>
      <c r="AP50" s="235">
        <v>12573.665761286848</v>
      </c>
      <c r="AQ50" s="235">
        <v>12315.332283994203</v>
      </c>
      <c r="AR50" s="235">
        <v>11787.307367509879</v>
      </c>
      <c r="AS50" s="235">
        <v>10940.116655426918</v>
      </c>
      <c r="AT50" s="235">
        <v>10111.22403899355</v>
      </c>
      <c r="AU50" s="235">
        <v>10418.660168236258</v>
      </c>
      <c r="AV50" s="235">
        <v>10151.170588899609</v>
      </c>
      <c r="AW50" s="235">
        <v>10337.216374101072</v>
      </c>
      <c r="AX50" s="235">
        <v>10687.14094461439</v>
      </c>
      <c r="AY50" s="235">
        <v>10752.219890692313</v>
      </c>
      <c r="AZ50" s="44"/>
      <c r="BA50" s="44"/>
      <c r="BB50" s="44"/>
      <c r="BC50" s="44"/>
      <c r="BD50" s="44"/>
      <c r="BE50" s="44"/>
      <c r="BF50" s="619"/>
      <c r="BG50" s="51"/>
    </row>
    <row r="51" spans="23:63">
      <c r="W51" s="69"/>
      <c r="X51" s="64"/>
      <c r="Y51" s="870" t="s">
        <v>422</v>
      </c>
      <c r="Z51" s="235"/>
      <c r="AA51" s="235">
        <v>7162.4137346729703</v>
      </c>
      <c r="AB51" s="235">
        <v>7762.9604814168806</v>
      </c>
      <c r="AC51" s="235">
        <v>8291.4720276213466</v>
      </c>
      <c r="AD51" s="235">
        <v>8688.7643217319237</v>
      </c>
      <c r="AE51" s="235">
        <v>9153.1617710055089</v>
      </c>
      <c r="AF51" s="235">
        <v>10278.290579645152</v>
      </c>
      <c r="AG51" s="235">
        <v>10086.072696871746</v>
      </c>
      <c r="AH51" s="235">
        <v>10744.189447108489</v>
      </c>
      <c r="AI51" s="235">
        <v>10709.474289425118</v>
      </c>
      <c r="AJ51" s="235">
        <v>10531.51751020182</v>
      </c>
      <c r="AK51" s="235">
        <v>10677.130984677187</v>
      </c>
      <c r="AL51" s="235">
        <v>10724.198612064283</v>
      </c>
      <c r="AM51" s="235">
        <v>10933.837362880102</v>
      </c>
      <c r="AN51" s="235">
        <v>11063.17716772301</v>
      </c>
      <c r="AO51" s="235">
        <v>10663.394897683744</v>
      </c>
      <c r="AP51" s="235">
        <v>10798.818155999939</v>
      </c>
      <c r="AQ51" s="235">
        <v>11178.230719633706</v>
      </c>
      <c r="AR51" s="235">
        <v>10875.772004529685</v>
      </c>
      <c r="AS51" s="235">
        <v>10277.138163510699</v>
      </c>
      <c r="AT51" s="235">
        <v>9781.3186700965198</v>
      </c>
      <c r="AU51" s="235">
        <v>9193.0021715533057</v>
      </c>
      <c r="AV51" s="235">
        <v>9001.2233458441679</v>
      </c>
      <c r="AW51" s="235">
        <v>9523.5710714918278</v>
      </c>
      <c r="AX51" s="235">
        <v>10149.089243022792</v>
      </c>
      <c r="AY51" s="235">
        <v>10172.049140751375</v>
      </c>
      <c r="AZ51" s="40"/>
      <c r="BA51" s="40"/>
      <c r="BB51" s="40"/>
      <c r="BC51" s="40"/>
      <c r="BD51" s="40"/>
      <c r="BE51" s="40"/>
      <c r="BF51" s="235"/>
      <c r="BG51" s="51"/>
    </row>
    <row r="52" spans="23:63" ht="15" thickBot="1">
      <c r="W52" s="69"/>
      <c r="X52" s="727" t="s">
        <v>362</v>
      </c>
      <c r="Y52" s="61"/>
      <c r="Z52" s="242"/>
      <c r="AA52" s="726">
        <v>130613.01376536564</v>
      </c>
      <c r="AB52" s="726">
        <v>132516.09244104062</v>
      </c>
      <c r="AC52" s="726">
        <v>139797.97957103234</v>
      </c>
      <c r="AD52" s="726">
        <v>140962.13528422549</v>
      </c>
      <c r="AE52" s="726">
        <v>148359.32914424138</v>
      </c>
      <c r="AF52" s="726">
        <v>151840.81004768063</v>
      </c>
      <c r="AG52" s="726">
        <v>151396.21426891256</v>
      </c>
      <c r="AH52" s="726">
        <v>147773.79243515845</v>
      </c>
      <c r="AI52" s="726">
        <v>147844.75417681548</v>
      </c>
      <c r="AJ52" s="726">
        <v>156251.94615157449</v>
      </c>
      <c r="AK52" s="726">
        <v>161286.90920682048</v>
      </c>
      <c r="AL52" s="726">
        <v>157579.31693069017</v>
      </c>
      <c r="AM52" s="726">
        <v>168978.90233787164</v>
      </c>
      <c r="AN52" s="726">
        <v>171106.15856092944</v>
      </c>
      <c r="AO52" s="726">
        <v>170104.3161603742</v>
      </c>
      <c r="AP52" s="726">
        <v>179898.34153955377</v>
      </c>
      <c r="AQ52" s="726">
        <v>168257.50983535737</v>
      </c>
      <c r="AR52" s="726">
        <v>183724.62589359452</v>
      </c>
      <c r="AS52" s="726">
        <v>173728.55562669819</v>
      </c>
      <c r="AT52" s="726">
        <v>163354.14086451087</v>
      </c>
      <c r="AU52" s="726">
        <v>174056.10168575757</v>
      </c>
      <c r="AV52" s="726">
        <v>191795.47816104718</v>
      </c>
      <c r="AW52" s="726">
        <v>204159.92598345963</v>
      </c>
      <c r="AX52" s="726">
        <v>201345.74504235361</v>
      </c>
      <c r="AY52" s="726">
        <v>191772.90624629936</v>
      </c>
      <c r="AZ52" s="62"/>
      <c r="BA52" s="62"/>
      <c r="BB52" s="62"/>
      <c r="BC52" s="62"/>
      <c r="BD52" s="62"/>
      <c r="BE52" s="62"/>
      <c r="BF52" s="726"/>
      <c r="BG52" s="63"/>
      <c r="BH52" s="192"/>
      <c r="BI52" s="192"/>
      <c r="BJ52" s="192"/>
      <c r="BK52" s="192"/>
    </row>
    <row r="53" spans="23:63">
      <c r="W53" s="768" t="s">
        <v>367</v>
      </c>
      <c r="X53" s="728"/>
      <c r="Y53" s="729"/>
      <c r="Z53" s="243"/>
      <c r="AA53" s="731">
        <f t="shared" ref="AA53:AX53" si="9">SUM(AA54,AA59,AA62,AA63,AA64)</f>
        <v>63984.058309569838</v>
      </c>
      <c r="AB53" s="731">
        <f t="shared" si="9"/>
        <v>65090.357907523459</v>
      </c>
      <c r="AC53" s="731">
        <f t="shared" si="9"/>
        <v>65030.407101505189</v>
      </c>
      <c r="AD53" s="731">
        <f t="shared" si="9"/>
        <v>63722.999755459117</v>
      </c>
      <c r="AE53" s="731">
        <f t="shared" si="9"/>
        <v>65183.855974376667</v>
      </c>
      <c r="AF53" s="731">
        <f t="shared" si="9"/>
        <v>65452.136770522287</v>
      </c>
      <c r="AG53" s="731">
        <f t="shared" si="9"/>
        <v>65897.549039779711</v>
      </c>
      <c r="AH53" s="731">
        <f t="shared" si="9"/>
        <v>63210.835305211789</v>
      </c>
      <c r="AI53" s="731">
        <f t="shared" si="9"/>
        <v>57291.509807401293</v>
      </c>
      <c r="AJ53" s="731">
        <f t="shared" si="9"/>
        <v>57441.558378884394</v>
      </c>
      <c r="AK53" s="731">
        <f t="shared" si="9"/>
        <v>57917.788543369876</v>
      </c>
      <c r="AL53" s="731">
        <f t="shared" si="9"/>
        <v>56511.826675192868</v>
      </c>
      <c r="AM53" s="731">
        <f t="shared" si="9"/>
        <v>53765.475374625777</v>
      </c>
      <c r="AN53" s="731">
        <f t="shared" si="9"/>
        <v>53001.102837474013</v>
      </c>
      <c r="AO53" s="731">
        <f t="shared" si="9"/>
        <v>52868.633245538513</v>
      </c>
      <c r="AP53" s="731">
        <f t="shared" si="9"/>
        <v>53954.925706370406</v>
      </c>
      <c r="AQ53" s="731">
        <f t="shared" si="9"/>
        <v>54082.940415874837</v>
      </c>
      <c r="AR53" s="731">
        <f t="shared" si="9"/>
        <v>53296.999413668498</v>
      </c>
      <c r="AS53" s="731">
        <f t="shared" si="9"/>
        <v>49170.145886221981</v>
      </c>
      <c r="AT53" s="731">
        <f t="shared" si="9"/>
        <v>43513.865795167971</v>
      </c>
      <c r="AU53" s="731">
        <f t="shared" si="9"/>
        <v>44683.715886571212</v>
      </c>
      <c r="AV53" s="731">
        <f t="shared" si="9"/>
        <v>44544.423535013615</v>
      </c>
      <c r="AW53" s="731">
        <f t="shared" si="9"/>
        <v>44731.644086912798</v>
      </c>
      <c r="AX53" s="731">
        <f t="shared" si="9"/>
        <v>46386.714114147951</v>
      </c>
      <c r="AY53" s="731">
        <f>SUM(AY54,AY59,AY62,AY63,AY64)</f>
        <v>46116.480807767199</v>
      </c>
      <c r="AZ53" s="73"/>
      <c r="BA53" s="73"/>
      <c r="BB53" s="73"/>
      <c r="BC53" s="73"/>
      <c r="BD53" s="73"/>
      <c r="BE53" s="73"/>
      <c r="BF53" s="731"/>
      <c r="BG53" s="74"/>
    </row>
    <row r="54" spans="23:63">
      <c r="W54" s="72"/>
      <c r="X54" s="1106" t="s">
        <v>579</v>
      </c>
      <c r="Y54" s="218"/>
      <c r="Z54" s="245"/>
      <c r="AA54" s="245">
        <f t="shared" ref="AA54:AX54" si="10">SUM(AA55:AA58)</f>
        <v>49218.657110465414</v>
      </c>
      <c r="AB54" s="245">
        <f t="shared" si="10"/>
        <v>50536.31869528543</v>
      </c>
      <c r="AC54" s="245">
        <f t="shared" si="10"/>
        <v>50953.307976125507</v>
      </c>
      <c r="AD54" s="245">
        <f t="shared" si="10"/>
        <v>50239.913380184604</v>
      </c>
      <c r="AE54" s="245">
        <f t="shared" si="10"/>
        <v>51250.192560402909</v>
      </c>
      <c r="AF54" s="245">
        <f t="shared" si="10"/>
        <v>51130.777367210154</v>
      </c>
      <c r="AG54" s="245">
        <f t="shared" si="10"/>
        <v>51473.757222270695</v>
      </c>
      <c r="AH54" s="245">
        <f t="shared" si="10"/>
        <v>48824.77999016676</v>
      </c>
      <c r="AI54" s="245">
        <f t="shared" si="10"/>
        <v>43847.700503772736</v>
      </c>
      <c r="AJ54" s="245">
        <f t="shared" si="10"/>
        <v>43563.766885549747</v>
      </c>
      <c r="AK54" s="245">
        <f t="shared" si="10"/>
        <v>43899.422551187461</v>
      </c>
      <c r="AL54" s="245">
        <f t="shared" si="10"/>
        <v>42955.998859285304</v>
      </c>
      <c r="AM54" s="245">
        <f t="shared" si="10"/>
        <v>40469.077845842876</v>
      </c>
      <c r="AN54" s="245">
        <f t="shared" si="10"/>
        <v>40133.7417478692</v>
      </c>
      <c r="AO54" s="245">
        <f t="shared" si="10"/>
        <v>39808.973338921569</v>
      </c>
      <c r="AP54" s="245">
        <f t="shared" si="10"/>
        <v>41219.73187264704</v>
      </c>
      <c r="AQ54" s="245">
        <f t="shared" si="10"/>
        <v>41192.25716722104</v>
      </c>
      <c r="AR54" s="245">
        <f t="shared" si="10"/>
        <v>40200.223106263526</v>
      </c>
      <c r="AS54" s="245">
        <f t="shared" si="10"/>
        <v>37432.491716224773</v>
      </c>
      <c r="AT54" s="245">
        <f t="shared" si="10"/>
        <v>32775.515152105858</v>
      </c>
      <c r="AU54" s="245">
        <f t="shared" si="10"/>
        <v>32747.858741581924</v>
      </c>
      <c r="AV54" s="245">
        <f t="shared" si="10"/>
        <v>33091.442253993395</v>
      </c>
      <c r="AW54" s="245">
        <f t="shared" si="10"/>
        <v>33660.75784585395</v>
      </c>
      <c r="AX54" s="245">
        <f t="shared" si="10"/>
        <v>35053.895953497929</v>
      </c>
      <c r="AY54" s="245">
        <f>SUM(AY55:AY58)</f>
        <v>34923.619060857258</v>
      </c>
      <c r="AZ54" s="219"/>
      <c r="BA54" s="219"/>
      <c r="BB54" s="219"/>
      <c r="BC54" s="219"/>
      <c r="BD54" s="219"/>
      <c r="BE54" s="219"/>
      <c r="BF54" s="245"/>
      <c r="BG54" s="1067"/>
    </row>
    <row r="55" spans="23:63">
      <c r="W55" s="72"/>
      <c r="X55" s="487"/>
      <c r="Y55" s="1000" t="s">
        <v>490</v>
      </c>
      <c r="Z55" s="254"/>
      <c r="AA55" s="254">
        <f>'2.CO2-Sector'!AA55</f>
        <v>38701.103416042592</v>
      </c>
      <c r="AB55" s="254">
        <f>'2.CO2-Sector'!AB55</f>
        <v>40346.744742035473</v>
      </c>
      <c r="AC55" s="254">
        <f>'2.CO2-Sector'!AC55</f>
        <v>41665.79114506545</v>
      </c>
      <c r="AD55" s="254">
        <f>'2.CO2-Sector'!AD55</f>
        <v>41224.494256585334</v>
      </c>
      <c r="AE55" s="254">
        <f>'2.CO2-Sector'!AE55</f>
        <v>42297.116417365723</v>
      </c>
      <c r="AF55" s="254">
        <f>'2.CO2-Sector'!AF55</f>
        <v>42142.02726535382</v>
      </c>
      <c r="AG55" s="254">
        <f>'2.CO2-Sector'!AG55</f>
        <v>42559.539804125336</v>
      </c>
      <c r="AH55" s="254">
        <f>'2.CO2-Sector'!AH55</f>
        <v>39926.083389390726</v>
      </c>
      <c r="AI55" s="254">
        <f>'2.CO2-Sector'!AI55</f>
        <v>35362.599382577479</v>
      </c>
      <c r="AJ55" s="254">
        <f>'2.CO2-Sector'!AJ55</f>
        <v>35010.124942594921</v>
      </c>
      <c r="AK55" s="254">
        <f>'2.CO2-Sector'!AK55</f>
        <v>35085.742906855594</v>
      </c>
      <c r="AL55" s="254">
        <f>'2.CO2-Sector'!AL55</f>
        <v>34374.185269382258</v>
      </c>
      <c r="AM55" s="254">
        <f>'2.CO2-Sector'!AM55</f>
        <v>32417.253435765444</v>
      </c>
      <c r="AN55" s="254">
        <f>'2.CO2-Sector'!AN55</f>
        <v>31935.273453308597</v>
      </c>
      <c r="AO55" s="254">
        <f>'2.CO2-Sector'!AO55</f>
        <v>31276.189983420805</v>
      </c>
      <c r="AP55" s="254">
        <f>'2.CO2-Sector'!AP55</f>
        <v>32279.645554026018</v>
      </c>
      <c r="AQ55" s="254">
        <f>'2.CO2-Sector'!AQ55</f>
        <v>31990.873871774482</v>
      </c>
      <c r="AR55" s="254">
        <f>'2.CO2-Sector'!AR55</f>
        <v>30658.349937916188</v>
      </c>
      <c r="AS55" s="254">
        <f>'2.CO2-Sector'!AS55</f>
        <v>28552.561480293498</v>
      </c>
      <c r="AT55" s="254">
        <f>'2.CO2-Sector'!AT55</f>
        <v>25308.481718967807</v>
      </c>
      <c r="AU55" s="254">
        <f>'2.CO2-Sector'!AU55</f>
        <v>24321.270937421363</v>
      </c>
      <c r="AV55" s="254">
        <f>'2.CO2-Sector'!AV55</f>
        <v>24982.895526650263</v>
      </c>
      <c r="AW55" s="254">
        <f>'2.CO2-Sector'!AW55</f>
        <v>25624.79533860795</v>
      </c>
      <c r="AX55" s="254">
        <f>'2.CO2-Sector'!AX55</f>
        <v>26805.206128279013</v>
      </c>
      <c r="AY55" s="254">
        <f>'2.CO2-Sector'!AY55</f>
        <v>26557.37523672733</v>
      </c>
      <c r="AZ55" s="213"/>
      <c r="BA55" s="213"/>
      <c r="BB55" s="213"/>
      <c r="BC55" s="213"/>
      <c r="BD55" s="213"/>
      <c r="BE55" s="213"/>
      <c r="BF55" s="254"/>
      <c r="BG55" s="1068"/>
    </row>
    <row r="56" spans="23:63">
      <c r="W56" s="72"/>
      <c r="X56" s="487"/>
      <c r="Y56" s="261" t="s">
        <v>91</v>
      </c>
      <c r="Z56" s="255"/>
      <c r="AA56" s="255">
        <f>'2.CO2-Sector'!AA56</f>
        <v>6674.4490046098017</v>
      </c>
      <c r="AB56" s="255">
        <f>'2.CO2-Sector'!AB56</f>
        <v>6524.5328569297908</v>
      </c>
      <c r="AC56" s="255">
        <f>'2.CO2-Sector'!AC56</f>
        <v>5945.8339540571315</v>
      </c>
      <c r="AD56" s="255">
        <f>'2.CO2-Sector'!AD56</f>
        <v>5842.3534676861227</v>
      </c>
      <c r="AE56" s="255">
        <f>'2.CO2-Sector'!AE56</f>
        <v>5740.0247792311475</v>
      </c>
      <c r="AF56" s="255">
        <f>'2.CO2-Sector'!AF56</f>
        <v>5795.1316308500946</v>
      </c>
      <c r="AG56" s="255">
        <f>'2.CO2-Sector'!AG56</f>
        <v>5789.0719316293616</v>
      </c>
      <c r="AH56" s="255">
        <f>'2.CO2-Sector'!AH56</f>
        <v>5903.8352801359188</v>
      </c>
      <c r="AI56" s="255">
        <f>'2.CO2-Sector'!AI56</f>
        <v>5638.1994106625216</v>
      </c>
      <c r="AJ56" s="255">
        <f>'2.CO2-Sector'!AJ56</f>
        <v>5703.2053582387407</v>
      </c>
      <c r="AK56" s="255">
        <f>'2.CO2-Sector'!AK56</f>
        <v>5899.9845210859867</v>
      </c>
      <c r="AL56" s="255">
        <f>'2.CO2-Sector'!AL56</f>
        <v>5594.9262706926866</v>
      </c>
      <c r="AM56" s="255">
        <f>'2.CO2-Sector'!AM56</f>
        <v>5605.2257994031515</v>
      </c>
      <c r="AN56" s="255">
        <f>'2.CO2-Sector'!AN56</f>
        <v>6010.9337107231668</v>
      </c>
      <c r="AO56" s="255">
        <f>'2.CO2-Sector'!AO56</f>
        <v>6398.6869967575658</v>
      </c>
      <c r="AP56" s="255">
        <f>'2.CO2-Sector'!AP56</f>
        <v>6645.7105523034497</v>
      </c>
      <c r="AQ56" s="255">
        <f>'2.CO2-Sector'!AQ56</f>
        <v>6788.1886315874181</v>
      </c>
      <c r="AR56" s="255">
        <f>'2.CO2-Sector'!AR56</f>
        <v>7012.0890129308336</v>
      </c>
      <c r="AS56" s="255">
        <f>'2.CO2-Sector'!AS56</f>
        <v>6591.818326146341</v>
      </c>
      <c r="AT56" s="255">
        <f>'2.CO2-Sector'!AT56</f>
        <v>5364.6005099960857</v>
      </c>
      <c r="AU56" s="255">
        <f>'2.CO2-Sector'!AU56</f>
        <v>6284.7190568659153</v>
      </c>
      <c r="AV56" s="255">
        <f>'2.CO2-Sector'!AV56</f>
        <v>5895.7907835699853</v>
      </c>
      <c r="AW56" s="255">
        <f>'2.CO2-Sector'!AW56</f>
        <v>5679.325140228646</v>
      </c>
      <c r="AX56" s="255">
        <f>'2.CO2-Sector'!AX56</f>
        <v>5766.6750900500374</v>
      </c>
      <c r="AY56" s="255">
        <f>'2.CO2-Sector'!AY56</f>
        <v>5922.1825061194704</v>
      </c>
      <c r="AZ56" s="54"/>
      <c r="BA56" s="54"/>
      <c r="BB56" s="54"/>
      <c r="BC56" s="54"/>
      <c r="BD56" s="54"/>
      <c r="BE56" s="54"/>
      <c r="BF56" s="255"/>
      <c r="BG56" s="1078"/>
    </row>
    <row r="57" spans="23:63">
      <c r="W57" s="72"/>
      <c r="X57" s="487"/>
      <c r="Y57" s="621" t="s">
        <v>302</v>
      </c>
      <c r="Z57" s="255"/>
      <c r="AA57" s="255">
        <f>'2.CO2-Sector'!AA57</f>
        <v>153.23811980400001</v>
      </c>
      <c r="AB57" s="255">
        <f>'2.CO2-Sector'!AB57</f>
        <v>150.21445569125001</v>
      </c>
      <c r="AC57" s="255">
        <f>'2.CO2-Sector'!AC57</f>
        <v>142.972601266</v>
      </c>
      <c r="AD57" s="255">
        <f>'2.CO2-Sector'!AD57</f>
        <v>140.69751003375001</v>
      </c>
      <c r="AE57" s="255">
        <f>'2.CO2-Sector'!AE57</f>
        <v>138.86180994400002</v>
      </c>
      <c r="AF57" s="255">
        <f>'2.CO2-Sector'!AF57</f>
        <v>136.02799322724999</v>
      </c>
      <c r="AG57" s="255">
        <f>'2.CO2-Sector'!AG57</f>
        <v>134.36318918000001</v>
      </c>
      <c r="AH57" s="255">
        <f>'2.CO2-Sector'!AH57</f>
        <v>128.16455786199998</v>
      </c>
      <c r="AI57" s="255">
        <f>'2.CO2-Sector'!AI57</f>
        <v>107.83680857399999</v>
      </c>
      <c r="AJ57" s="255">
        <f>'2.CO2-Sector'!AJ57</f>
        <v>110.65522026375</v>
      </c>
      <c r="AK57" s="255">
        <f>'2.CO2-Sector'!AK57</f>
        <v>107.053336071</v>
      </c>
      <c r="AL57" s="255">
        <f>'2.CO2-Sector'!AL57</f>
        <v>105.83582936758363</v>
      </c>
      <c r="AM57" s="255">
        <f>'2.CO2-Sector'!AM57</f>
        <v>103.85850450776152</v>
      </c>
      <c r="AN57" s="255">
        <f>'2.CO2-Sector'!AN57</f>
        <v>123.66558603093708</v>
      </c>
      <c r="AO57" s="255">
        <f>'2.CO2-Sector'!AO57</f>
        <v>127.77597305214331</v>
      </c>
      <c r="AP57" s="255">
        <f>'2.CO2-Sector'!AP57</f>
        <v>122.20187972482198</v>
      </c>
      <c r="AQ57" s="255">
        <f>'2.CO2-Sector'!AQ57</f>
        <v>116.77747904015021</v>
      </c>
      <c r="AR57" s="255">
        <f>'2.CO2-Sector'!AR57</f>
        <v>103.59297881777165</v>
      </c>
      <c r="AS57" s="255">
        <f>'2.CO2-Sector'!AS57</f>
        <v>82.167338809521368</v>
      </c>
      <c r="AT57" s="255">
        <f>'2.CO2-Sector'!AT57</f>
        <v>64.471252814959186</v>
      </c>
      <c r="AU57" s="255">
        <f>'2.CO2-Sector'!AU57</f>
        <v>78.334601388765009</v>
      </c>
      <c r="AV57" s="255">
        <f>'2.CO2-Sector'!AV57</f>
        <v>79.572439304789995</v>
      </c>
      <c r="AW57" s="255">
        <f>'2.CO2-Sector'!AW57</f>
        <v>86.013905289399986</v>
      </c>
      <c r="AX57" s="255">
        <f>'2.CO2-Sector'!AX57</f>
        <v>93.364034600100013</v>
      </c>
      <c r="AY57" s="255">
        <f>'2.CO2-Sector'!AY57</f>
        <v>93.267683687199991</v>
      </c>
      <c r="AZ57" s="54"/>
      <c r="BA57" s="54"/>
      <c r="BB57" s="54"/>
      <c r="BC57" s="54"/>
      <c r="BD57" s="54"/>
      <c r="BE57" s="54"/>
      <c r="BF57" s="255"/>
      <c r="BG57" s="1078"/>
    </row>
    <row r="58" spans="23:63">
      <c r="W58" s="72"/>
      <c r="X58" s="488"/>
      <c r="Y58" s="620" t="s">
        <v>447</v>
      </c>
      <c r="Z58" s="256"/>
      <c r="AA58" s="256">
        <f>'2.CO2-Sector'!AA58</f>
        <v>3689.8665700090232</v>
      </c>
      <c r="AB58" s="256">
        <f>'2.CO2-Sector'!AB58</f>
        <v>3514.8266406289081</v>
      </c>
      <c r="AC58" s="256">
        <f>'2.CO2-Sector'!AC58</f>
        <v>3198.7102757369175</v>
      </c>
      <c r="AD58" s="256">
        <f>'2.CO2-Sector'!AD58</f>
        <v>3032.3681458793949</v>
      </c>
      <c r="AE58" s="256">
        <f>'2.CO2-Sector'!AE58</f>
        <v>3074.1895538620356</v>
      </c>
      <c r="AF58" s="256">
        <f>'2.CO2-Sector'!AF58</f>
        <v>3057.5904777789851</v>
      </c>
      <c r="AG58" s="256">
        <f>'2.CO2-Sector'!AG58</f>
        <v>2990.7822973359957</v>
      </c>
      <c r="AH58" s="256">
        <f>'2.CO2-Sector'!AH58</f>
        <v>2866.6967627781123</v>
      </c>
      <c r="AI58" s="256">
        <f>'2.CO2-Sector'!AI58</f>
        <v>2739.0649019587345</v>
      </c>
      <c r="AJ58" s="256">
        <f>'2.CO2-Sector'!AJ58</f>
        <v>2739.7813644523435</v>
      </c>
      <c r="AK58" s="256">
        <f>'2.CO2-Sector'!AK58</f>
        <v>2806.6417871748772</v>
      </c>
      <c r="AL58" s="256">
        <f>'2.CO2-Sector'!AL58</f>
        <v>2881.0514898427682</v>
      </c>
      <c r="AM58" s="256">
        <f>'2.CO2-Sector'!AM58</f>
        <v>2342.7401061665128</v>
      </c>
      <c r="AN58" s="256">
        <f>'2.CO2-Sector'!AN58</f>
        <v>2063.8689978064967</v>
      </c>
      <c r="AO58" s="256">
        <f>'2.CO2-Sector'!AO58</f>
        <v>2006.3203856910523</v>
      </c>
      <c r="AP58" s="256">
        <f>'2.CO2-Sector'!AP58</f>
        <v>2172.1738865927473</v>
      </c>
      <c r="AQ58" s="256">
        <f>'2.CO2-Sector'!AQ58</f>
        <v>2296.4171848189903</v>
      </c>
      <c r="AR58" s="256">
        <f>'2.CO2-Sector'!AR58</f>
        <v>2426.1911765987284</v>
      </c>
      <c r="AS58" s="256">
        <f>'2.CO2-Sector'!AS58</f>
        <v>2205.9445709754114</v>
      </c>
      <c r="AT58" s="256">
        <f>'2.CO2-Sector'!AT58</f>
        <v>2037.961670327004</v>
      </c>
      <c r="AU58" s="256">
        <f>'2.CO2-Sector'!AU58</f>
        <v>2063.53414590588</v>
      </c>
      <c r="AV58" s="256">
        <f>'2.CO2-Sector'!AV58</f>
        <v>2133.1835044683567</v>
      </c>
      <c r="AW58" s="256">
        <f>'2.CO2-Sector'!AW58</f>
        <v>2270.6234617279574</v>
      </c>
      <c r="AX58" s="256">
        <f>'2.CO2-Sector'!AX58</f>
        <v>2388.6507005687799</v>
      </c>
      <c r="AY58" s="256">
        <f>'2.CO2-Sector'!AY58</f>
        <v>2350.7936343232559</v>
      </c>
      <c r="AZ58" s="216"/>
      <c r="BA58" s="216"/>
      <c r="BB58" s="216"/>
      <c r="BC58" s="216"/>
      <c r="BD58" s="216"/>
      <c r="BE58" s="216"/>
      <c r="BF58" s="256"/>
      <c r="BG58" s="1079"/>
    </row>
    <row r="59" spans="23:63">
      <c r="W59" s="72"/>
      <c r="X59" s="1105" t="s">
        <v>578</v>
      </c>
      <c r="Y59" s="489"/>
      <c r="Z59" s="251"/>
      <c r="AA59" s="250">
        <v>7036.1601591441367</v>
      </c>
      <c r="AB59" s="250">
        <v>7004.6222333539408</v>
      </c>
      <c r="AC59" s="250">
        <v>6821.1102807112447</v>
      </c>
      <c r="AD59" s="250">
        <v>6384.0108079622405</v>
      </c>
      <c r="AE59" s="250">
        <v>6802.565409153447</v>
      </c>
      <c r="AF59" s="250">
        <v>7009.9569829198717</v>
      </c>
      <c r="AG59" s="250">
        <v>7064.1460626028111</v>
      </c>
      <c r="AH59" s="250">
        <v>7057.6019198766353</v>
      </c>
      <c r="AI59" s="250">
        <v>6416.6472363499206</v>
      </c>
      <c r="AJ59" s="250">
        <v>6934.2811232867434</v>
      </c>
      <c r="AK59" s="250">
        <v>6806.8564443941868</v>
      </c>
      <c r="AL59" s="250">
        <v>6343.3817533378769</v>
      </c>
      <c r="AM59" s="250">
        <v>6244.3363584433291</v>
      </c>
      <c r="AN59" s="250">
        <v>6045.5592002506919</v>
      </c>
      <c r="AO59" s="250">
        <v>6127.6581294470525</v>
      </c>
      <c r="AP59" s="250">
        <v>5787.7132675319344</v>
      </c>
      <c r="AQ59" s="250">
        <v>5867.3966326783393</v>
      </c>
      <c r="AR59" s="250">
        <v>5959.1874785854625</v>
      </c>
      <c r="AS59" s="250">
        <v>5100.5472303386123</v>
      </c>
      <c r="AT59" s="250">
        <v>4865.7609866109797</v>
      </c>
      <c r="AU59" s="250">
        <v>5420.4085171833558</v>
      </c>
      <c r="AV59" s="250">
        <v>5096.8110828769559</v>
      </c>
      <c r="AW59" s="250">
        <v>4645.4558527063837</v>
      </c>
      <c r="AX59" s="250">
        <v>4781.664066880372</v>
      </c>
      <c r="AY59" s="250">
        <v>4682.7388922817627</v>
      </c>
      <c r="AZ59" s="221"/>
      <c r="BA59" s="221"/>
      <c r="BB59" s="221"/>
      <c r="BC59" s="221"/>
      <c r="BD59" s="221"/>
      <c r="BE59" s="221"/>
      <c r="BF59" s="251"/>
      <c r="BG59" s="1080"/>
    </row>
    <row r="60" spans="23:63">
      <c r="W60" s="72"/>
      <c r="X60" s="490"/>
      <c r="Y60" s="267" t="s">
        <v>93</v>
      </c>
      <c r="Z60" s="254"/>
      <c r="AA60" s="254">
        <f>'2.CO2-Sector'!AA60</f>
        <v>3415.9647954547263</v>
      </c>
      <c r="AB60" s="254">
        <f>'2.CO2-Sector'!AB60</f>
        <v>3362.2450836964763</v>
      </c>
      <c r="AC60" s="254">
        <f>'2.CO2-Sector'!AC60</f>
        <v>3389.6622568879811</v>
      </c>
      <c r="AD60" s="254">
        <f>'2.CO2-Sector'!AD60</f>
        <v>3215.7617554918893</v>
      </c>
      <c r="AE60" s="254">
        <f>'2.CO2-Sector'!AE60</f>
        <v>3421.7058201059876</v>
      </c>
      <c r="AF60" s="254">
        <f>'2.CO2-Sector'!AF60</f>
        <v>3455.7311845199329</v>
      </c>
      <c r="AG60" s="254">
        <f>'2.CO2-Sector'!AG60</f>
        <v>3481.0703981591801</v>
      </c>
      <c r="AH60" s="254">
        <f>'2.CO2-Sector'!AH60</f>
        <v>3391.4144586473922</v>
      </c>
      <c r="AI60" s="254">
        <f>'2.CO2-Sector'!AI60</f>
        <v>3007.3838059071368</v>
      </c>
      <c r="AJ60" s="254">
        <f>'2.CO2-Sector'!AJ60</f>
        <v>3305.1376515600991</v>
      </c>
      <c r="AK60" s="254">
        <f>'2.CO2-Sector'!AK60</f>
        <v>3183.0712598808195</v>
      </c>
      <c r="AL60" s="254">
        <f>'2.CO2-Sector'!AL60</f>
        <v>2967.6928263043269</v>
      </c>
      <c r="AM60" s="254">
        <f>'2.CO2-Sector'!AM60</f>
        <v>2735.829694464479</v>
      </c>
      <c r="AN60" s="254">
        <f>'2.CO2-Sector'!AN60</f>
        <v>2457.0750376351916</v>
      </c>
      <c r="AO60" s="254">
        <f>'2.CO2-Sector'!AO60</f>
        <v>2466.5204063738406</v>
      </c>
      <c r="AP60" s="254">
        <f>'2.CO2-Sector'!AP60</f>
        <v>2163.5904622113367</v>
      </c>
      <c r="AQ60" s="254">
        <f>'2.CO2-Sector'!AQ60</f>
        <v>2196.240473420381</v>
      </c>
      <c r="AR60" s="254">
        <f>'2.CO2-Sector'!AR60</f>
        <v>2255.897996460219</v>
      </c>
      <c r="AS60" s="254">
        <f>'2.CO2-Sector'!AS60</f>
        <v>2003.5568247993585</v>
      </c>
      <c r="AT60" s="254">
        <f>'2.CO2-Sector'!AT60</f>
        <v>1919.7536297047582</v>
      </c>
      <c r="AU60" s="254">
        <f>'2.CO2-Sector'!AU60</f>
        <v>2119.2525946780574</v>
      </c>
      <c r="AV60" s="254">
        <f>'2.CO2-Sector'!AV60</f>
        <v>2004.4154689092252</v>
      </c>
      <c r="AW60" s="254">
        <f>'2.CO2-Sector'!AW60</f>
        <v>1851.5943895709561</v>
      </c>
      <c r="AX60" s="254">
        <f>'2.CO2-Sector'!AX60</f>
        <v>1929.7501352048555</v>
      </c>
      <c r="AY60" s="254">
        <f>'2.CO2-Sector'!AY60</f>
        <v>1891.367759591752</v>
      </c>
      <c r="AZ60" s="223"/>
      <c r="BA60" s="223"/>
      <c r="BB60" s="223"/>
      <c r="BC60" s="223"/>
      <c r="BD60" s="223"/>
      <c r="BE60" s="223"/>
      <c r="BF60" s="254"/>
      <c r="BG60" s="1068"/>
    </row>
    <row r="61" spans="23:63">
      <c r="W61" s="72"/>
      <c r="X61" s="491"/>
      <c r="Y61" s="620" t="s">
        <v>307</v>
      </c>
      <c r="Z61" s="256"/>
      <c r="AA61" s="256">
        <f>'2.CO2-Sector'!AA61</f>
        <v>3620.1953636894104</v>
      </c>
      <c r="AB61" s="256">
        <f>'2.CO2-Sector'!AB61</f>
        <v>3642.3771496574645</v>
      </c>
      <c r="AC61" s="256">
        <f>'2.CO2-Sector'!AC61</f>
        <v>3431.4480238232636</v>
      </c>
      <c r="AD61" s="256">
        <f>'2.CO2-Sector'!AD61</f>
        <v>3168.2490524703512</v>
      </c>
      <c r="AE61" s="256">
        <f>'2.CO2-Sector'!AE61</f>
        <v>3380.8595890474594</v>
      </c>
      <c r="AF61" s="256">
        <f>'2.CO2-Sector'!AF61</f>
        <v>3554.2257983999389</v>
      </c>
      <c r="AG61" s="256">
        <f>'2.CO2-Sector'!AG61</f>
        <v>3583.075664443631</v>
      </c>
      <c r="AH61" s="256">
        <f>'2.CO2-Sector'!AH61</f>
        <v>3666.1874612292431</v>
      </c>
      <c r="AI61" s="256">
        <f>'2.CO2-Sector'!AI61</f>
        <v>3409.2634304427838</v>
      </c>
      <c r="AJ61" s="256">
        <f>'2.CO2-Sector'!AJ61</f>
        <v>3629.1434717266443</v>
      </c>
      <c r="AK61" s="256">
        <f>'2.CO2-Sector'!AK61</f>
        <v>3623.7851845133673</v>
      </c>
      <c r="AL61" s="256">
        <f>'2.CO2-Sector'!AL61</f>
        <v>3375.68892703355</v>
      </c>
      <c r="AM61" s="256">
        <f>'2.CO2-Sector'!AM61</f>
        <v>3508.5066639788502</v>
      </c>
      <c r="AN61" s="256">
        <f>'2.CO2-Sector'!AN61</f>
        <v>3588.4841626155003</v>
      </c>
      <c r="AO61" s="256">
        <f>'2.CO2-Sector'!AO61</f>
        <v>3661.1377230732119</v>
      </c>
      <c r="AP61" s="256">
        <f>'2.CO2-Sector'!AP61</f>
        <v>3624.1228053205978</v>
      </c>
      <c r="AQ61" s="256">
        <f>'2.CO2-Sector'!AQ61</f>
        <v>3671.1561592579583</v>
      </c>
      <c r="AR61" s="256">
        <f>'2.CO2-Sector'!AR61</f>
        <v>3703.2894821252435</v>
      </c>
      <c r="AS61" s="256">
        <f>'2.CO2-Sector'!AS61</f>
        <v>3096.9904055392535</v>
      </c>
      <c r="AT61" s="256">
        <f>'2.CO2-Sector'!AT61</f>
        <v>2946.0073569062215</v>
      </c>
      <c r="AU61" s="256">
        <f>'2.CO2-Sector'!AU61</f>
        <v>3301.1559225052983</v>
      </c>
      <c r="AV61" s="256">
        <f>'2.CO2-Sector'!AV61</f>
        <v>3092.3956139677307</v>
      </c>
      <c r="AW61" s="256">
        <f>'2.CO2-Sector'!AW61</f>
        <v>2793.8614631354276</v>
      </c>
      <c r="AX61" s="256">
        <f>'2.CO2-Sector'!AX61</f>
        <v>2851.9139316755163</v>
      </c>
      <c r="AY61" s="256">
        <f>'2.CO2-Sector'!AY61</f>
        <v>2791.3711326900107</v>
      </c>
      <c r="AZ61" s="215"/>
      <c r="BA61" s="215"/>
      <c r="BB61" s="215"/>
      <c r="BC61" s="215"/>
      <c r="BD61" s="215"/>
      <c r="BE61" s="215"/>
      <c r="BF61" s="256"/>
      <c r="BG61" s="1079"/>
    </row>
    <row r="62" spans="23:63">
      <c r="W62" s="72"/>
      <c r="X62" s="626" t="s">
        <v>197</v>
      </c>
      <c r="Y62" s="627"/>
      <c r="Z62" s="628"/>
      <c r="AA62" s="628">
        <f>'2.CO2-Sector'!AA62</f>
        <v>7272.7601051779366</v>
      </c>
      <c r="AB62" s="628">
        <f>'2.CO2-Sector'!AB62</f>
        <v>7091.4333111520082</v>
      </c>
      <c r="AC62" s="628">
        <f>'2.CO2-Sector'!AC62</f>
        <v>6796.0270409401091</v>
      </c>
      <c r="AD62" s="628">
        <f>'2.CO2-Sector'!AD62</f>
        <v>6652.2283869302664</v>
      </c>
      <c r="AE62" s="628">
        <f>'2.CO2-Sector'!AE62</f>
        <v>6656.1869920915788</v>
      </c>
      <c r="AF62" s="628">
        <f>'2.CO2-Sector'!AF62</f>
        <v>6849.5948379410793</v>
      </c>
      <c r="AG62" s="628">
        <f>'2.CO2-Sector'!AG62</f>
        <v>6870.5168410732231</v>
      </c>
      <c r="AH62" s="628">
        <f>'2.CO2-Sector'!AH62</f>
        <v>6834.1265198527999</v>
      </c>
      <c r="AI62" s="628">
        <f>'2.CO2-Sector'!AI62</f>
        <v>6545.5419320590336</v>
      </c>
      <c r="AJ62" s="628">
        <f>'2.CO2-Sector'!AJ62</f>
        <v>6463.1812625845996</v>
      </c>
      <c r="AK62" s="628">
        <f>'2.CO2-Sector'!AK62</f>
        <v>6739.5274743262462</v>
      </c>
      <c r="AL62" s="628">
        <f>'2.CO2-Sector'!AL62</f>
        <v>6762.5046737338816</v>
      </c>
      <c r="AM62" s="628">
        <f>'2.CO2-Sector'!AM62</f>
        <v>6597.9044290885777</v>
      </c>
      <c r="AN62" s="628">
        <f>'2.CO2-Sector'!AN62</f>
        <v>6366.4953109832304</v>
      </c>
      <c r="AO62" s="628">
        <f>'2.CO2-Sector'!AO62</f>
        <v>6483.0399152253349</v>
      </c>
      <c r="AP62" s="628">
        <f>'2.CO2-Sector'!AP62</f>
        <v>6496.4652742315675</v>
      </c>
      <c r="AQ62" s="628">
        <f>'2.CO2-Sector'!AQ62</f>
        <v>6567.9742878366787</v>
      </c>
      <c r="AR62" s="628">
        <f>'2.CO2-Sector'!AR62</f>
        <v>6694.9345561970713</v>
      </c>
      <c r="AS62" s="628">
        <f>'2.CO2-Sector'!AS62</f>
        <v>6236.5687163682669</v>
      </c>
      <c r="AT62" s="628">
        <f>'2.CO2-Sector'!AT62</f>
        <v>5468.3465203851802</v>
      </c>
      <c r="AU62" s="628">
        <f>'2.CO2-Sector'!AU62</f>
        <v>6100.6968938516457</v>
      </c>
      <c r="AV62" s="628">
        <f>'2.CO2-Sector'!AV62</f>
        <v>5964.6174366201221</v>
      </c>
      <c r="AW62" s="628">
        <f>'2.CO2-Sector'!AW62</f>
        <v>6060.7866012011864</v>
      </c>
      <c r="AX62" s="628">
        <f>'2.CO2-Sector'!AX62</f>
        <v>6169.5944424852678</v>
      </c>
      <c r="AY62" s="628">
        <f>'2.CO2-Sector'!AY62</f>
        <v>6134.7139024636645</v>
      </c>
      <c r="AZ62" s="629"/>
      <c r="BA62" s="629"/>
      <c r="BB62" s="629"/>
      <c r="BC62" s="629"/>
      <c r="BD62" s="629"/>
      <c r="BE62" s="629"/>
      <c r="BF62" s="628"/>
      <c r="BG62" s="1070"/>
    </row>
    <row r="63" spans="23:63">
      <c r="W63" s="72"/>
      <c r="X63" s="635" t="s">
        <v>303</v>
      </c>
      <c r="Y63" s="631"/>
      <c r="Z63" s="645"/>
      <c r="AA63" s="645">
        <f>'2.CO2-Sector'!AA63</f>
        <v>392.2115747823533</v>
      </c>
      <c r="AB63" s="645">
        <f>'2.CO2-Sector'!AB63</f>
        <v>391.20870773207713</v>
      </c>
      <c r="AC63" s="645">
        <f>'2.CO2-Sector'!AC63</f>
        <v>394.69191372831608</v>
      </c>
      <c r="AD63" s="645">
        <f>'2.CO2-Sector'!AD63</f>
        <v>387.28455038200428</v>
      </c>
      <c r="AE63" s="645">
        <f>'2.CO2-Sector'!AE63</f>
        <v>408.11427272873993</v>
      </c>
      <c r="AF63" s="645">
        <f>'2.CO2-Sector'!AF63</f>
        <v>390.26991245118251</v>
      </c>
      <c r="AG63" s="645">
        <f>'2.CO2-Sector'!AG63</f>
        <v>409.45497383298971</v>
      </c>
      <c r="AH63" s="645">
        <f>'2.CO2-Sector'!AH63</f>
        <v>408.23503531559572</v>
      </c>
      <c r="AI63" s="645">
        <f>'2.CO2-Sector'!AI63</f>
        <v>395.12518521960675</v>
      </c>
      <c r="AJ63" s="645">
        <f>'2.CO2-Sector'!AJ63</f>
        <v>391.00347746330442</v>
      </c>
      <c r="AK63" s="645">
        <f>'2.CO2-Sector'!AK63</f>
        <v>385.48037346198004</v>
      </c>
      <c r="AL63" s="645">
        <f>'2.CO2-Sector'!AL63</f>
        <v>371.72499883580087</v>
      </c>
      <c r="AM63" s="645">
        <f>'2.CO2-Sector'!AM63</f>
        <v>374.28831125098873</v>
      </c>
      <c r="AN63" s="645">
        <f>'2.CO2-Sector'!AN63</f>
        <v>369.97784837089449</v>
      </c>
      <c r="AO63" s="645">
        <f>'2.CO2-Sector'!AO63</f>
        <v>362.66986194455484</v>
      </c>
      <c r="AP63" s="645">
        <f>'2.CO2-Sector'!AP63</f>
        <v>360.96417195986317</v>
      </c>
      <c r="AQ63" s="645">
        <f>'2.CO2-Sector'!AQ63</f>
        <v>367.79263813877424</v>
      </c>
      <c r="AR63" s="645">
        <f>'2.CO2-Sector'!AR63</f>
        <v>356.49259262244624</v>
      </c>
      <c r="AS63" s="645">
        <f>'2.CO2-Sector'!AS63</f>
        <v>328.99173329033005</v>
      </c>
      <c r="AT63" s="645">
        <f>'2.CO2-Sector'!AT63</f>
        <v>332.94990606595314</v>
      </c>
      <c r="AU63" s="645">
        <f>'2.CO2-Sector'!AU63</f>
        <v>338.89739395429262</v>
      </c>
      <c r="AV63" s="645">
        <f>'2.CO2-Sector'!AV63</f>
        <v>315.74360152314057</v>
      </c>
      <c r="AW63" s="645">
        <f>'2.CO2-Sector'!AW63</f>
        <v>288.23513715127666</v>
      </c>
      <c r="AX63" s="645">
        <f>'2.CO2-Sector'!AX63</f>
        <v>299.23080128437795</v>
      </c>
      <c r="AY63" s="645">
        <f>'2.CO2-Sector'!AY63</f>
        <v>294.97370216451117</v>
      </c>
      <c r="AZ63" s="646"/>
      <c r="BA63" s="646"/>
      <c r="BB63" s="646"/>
      <c r="BC63" s="646"/>
      <c r="BD63" s="646"/>
      <c r="BE63" s="646"/>
      <c r="BF63" s="645"/>
      <c r="BG63" s="1071"/>
    </row>
    <row r="64" spans="23:63" ht="15" thickBot="1">
      <c r="W64" s="734"/>
      <c r="X64" s="739" t="s">
        <v>569</v>
      </c>
      <c r="Y64" s="622"/>
      <c r="Z64" s="623"/>
      <c r="AA64" s="623">
        <f>'2.CO2-Sector'!AA64</f>
        <v>64.269360000000034</v>
      </c>
      <c r="AB64" s="623">
        <f>'2.CO2-Sector'!AB64</f>
        <v>66.774960000000021</v>
      </c>
      <c r="AC64" s="623">
        <f>'2.CO2-Sector'!AC64</f>
        <v>65.269890000000032</v>
      </c>
      <c r="AD64" s="623">
        <f>'2.CO2-Sector'!AD64</f>
        <v>59.562630000000013</v>
      </c>
      <c r="AE64" s="623">
        <f>'2.CO2-Sector'!AE64</f>
        <v>66.796740000000028</v>
      </c>
      <c r="AF64" s="623">
        <f>'2.CO2-Sector'!AF64</f>
        <v>71.53767000000002</v>
      </c>
      <c r="AG64" s="623">
        <f>'2.CO2-Sector'!AG64</f>
        <v>79.673940000000016</v>
      </c>
      <c r="AH64" s="623">
        <f>'2.CO2-Sector'!AH64</f>
        <v>86.091840000000047</v>
      </c>
      <c r="AI64" s="623">
        <f>'2.CO2-Sector'!AI64</f>
        <v>86.494950000000074</v>
      </c>
      <c r="AJ64" s="623">
        <f>'2.CO2-Sector'!AJ64</f>
        <v>89.325630000000018</v>
      </c>
      <c r="AK64" s="623">
        <f>'2.CO2-Sector'!AK64</f>
        <v>86.501700000000056</v>
      </c>
      <c r="AL64" s="623">
        <f>'2.CO2-Sector'!AL64</f>
        <v>78.216390000000018</v>
      </c>
      <c r="AM64" s="623">
        <f>'2.CO2-Sector'!AM64</f>
        <v>79.868430000000075</v>
      </c>
      <c r="AN64" s="623">
        <f>'2.CO2-Sector'!AN64</f>
        <v>85.328729999999979</v>
      </c>
      <c r="AO64" s="623">
        <f>'2.CO2-Sector'!AO64</f>
        <v>86.292000000000002</v>
      </c>
      <c r="AP64" s="623">
        <f>'2.CO2-Sector'!AP64</f>
        <v>90.051119999999997</v>
      </c>
      <c r="AQ64" s="623">
        <f>'2.CO2-Sector'!AQ64</f>
        <v>87.519690000000054</v>
      </c>
      <c r="AR64" s="623">
        <f>'2.CO2-Sector'!AR64</f>
        <v>86.161680000000047</v>
      </c>
      <c r="AS64" s="623">
        <f>'2.CO2-Sector'!AS64</f>
        <v>71.546490000000006</v>
      </c>
      <c r="AT64" s="623">
        <f>'2.CO2-Sector'!AT64</f>
        <v>71.293230000000023</v>
      </c>
      <c r="AU64" s="623">
        <f>'2.CO2-Sector'!AU64</f>
        <v>75.854340000000036</v>
      </c>
      <c r="AV64" s="623">
        <f>'2.CO2-Sector'!AV64</f>
        <v>75.809160000000048</v>
      </c>
      <c r="AW64" s="623">
        <f>'2.CO2-Sector'!AW64</f>
        <v>76.408650000000023</v>
      </c>
      <c r="AX64" s="623">
        <f>'2.CO2-Sector'!AX64</f>
        <v>82.328850000000017</v>
      </c>
      <c r="AY64" s="623">
        <f>'2.CO2-Sector'!AY64</f>
        <v>80.435250000000025</v>
      </c>
      <c r="AZ64" s="624"/>
      <c r="BA64" s="624"/>
      <c r="BB64" s="624"/>
      <c r="BC64" s="624"/>
      <c r="BD64" s="624"/>
      <c r="BE64" s="624"/>
      <c r="BF64" s="623"/>
      <c r="BG64" s="1072"/>
    </row>
    <row r="65" spans="1:69" ht="15" thickBot="1">
      <c r="W65" s="767" t="s">
        <v>308</v>
      </c>
      <c r="X65" s="740"/>
      <c r="Y65" s="741"/>
      <c r="Z65" s="640"/>
      <c r="AA65" s="742">
        <f t="shared" ref="AA65:AX65" si="11">SUM(AA66:AA67)</f>
        <v>608.8830323714285</v>
      </c>
      <c r="AB65" s="742">
        <f t="shared" si="11"/>
        <v>547.87568817142858</v>
      </c>
      <c r="AC65" s="742">
        <f t="shared" si="11"/>
        <v>493.0069734857143</v>
      </c>
      <c r="AD65" s="742">
        <f t="shared" si="11"/>
        <v>523.52121873333328</v>
      </c>
      <c r="AE65" s="742">
        <f t="shared" si="11"/>
        <v>342.54281495238104</v>
      </c>
      <c r="AF65" s="742">
        <f t="shared" si="11"/>
        <v>359.12538566666672</v>
      </c>
      <c r="AG65" s="742">
        <f t="shared" si="11"/>
        <v>349.6185054476191</v>
      </c>
      <c r="AH65" s="742">
        <f t="shared" si="11"/>
        <v>371.50371699047616</v>
      </c>
      <c r="AI65" s="742">
        <f t="shared" si="11"/>
        <v>376.93193486666661</v>
      </c>
      <c r="AJ65" s="742">
        <f t="shared" si="11"/>
        <v>370.29462349523817</v>
      </c>
      <c r="AK65" s="742">
        <f t="shared" si="11"/>
        <v>442.53070567619039</v>
      </c>
      <c r="AL65" s="742">
        <f t="shared" si="11"/>
        <v>367.68445549523807</v>
      </c>
      <c r="AM65" s="742">
        <f t="shared" si="11"/>
        <v>408.14204954285714</v>
      </c>
      <c r="AN65" s="742">
        <f t="shared" si="11"/>
        <v>430.18884228571432</v>
      </c>
      <c r="AO65" s="742">
        <f t="shared" si="11"/>
        <v>402.22257040952377</v>
      </c>
      <c r="AP65" s="742">
        <f t="shared" si="11"/>
        <v>410.55994037142864</v>
      </c>
      <c r="AQ65" s="742">
        <f t="shared" si="11"/>
        <v>383.4825898095238</v>
      </c>
      <c r="AR65" s="742">
        <f t="shared" si="11"/>
        <v>500.07924591428571</v>
      </c>
      <c r="AS65" s="742">
        <f t="shared" si="11"/>
        <v>439.97515058095235</v>
      </c>
      <c r="AT65" s="742">
        <f t="shared" si="11"/>
        <v>390.10057879047622</v>
      </c>
      <c r="AU65" s="742">
        <f t="shared" si="11"/>
        <v>402.94034859047622</v>
      </c>
      <c r="AV65" s="742">
        <f t="shared" si="11"/>
        <v>414.65140985714288</v>
      </c>
      <c r="AW65" s="742">
        <f t="shared" si="11"/>
        <v>520.16101332380958</v>
      </c>
      <c r="AX65" s="742">
        <f t="shared" si="11"/>
        <v>577.77024978095233</v>
      </c>
      <c r="AY65" s="742">
        <f>SUM(AY66:AY67)</f>
        <v>577.77024978095233</v>
      </c>
      <c r="AZ65" s="636"/>
      <c r="BA65" s="636"/>
      <c r="BB65" s="636"/>
      <c r="BC65" s="636"/>
      <c r="BD65" s="636"/>
      <c r="BE65" s="636"/>
      <c r="BF65" s="742"/>
      <c r="BG65" s="1073"/>
    </row>
    <row r="66" spans="1:69" ht="15" thickBot="1">
      <c r="W66" s="735"/>
      <c r="X66" s="642" t="s">
        <v>305</v>
      </c>
      <c r="Y66" s="641"/>
      <c r="Z66" s="643"/>
      <c r="AA66" s="643">
        <f>'2.CO2-Sector'!AA66</f>
        <v>550.23920379999993</v>
      </c>
      <c r="AB66" s="643">
        <f>'2.CO2-Sector'!AB66</f>
        <v>527.37032626666667</v>
      </c>
      <c r="AC66" s="643">
        <f>'2.CO2-Sector'!AC66</f>
        <v>477.13732586666669</v>
      </c>
      <c r="AD66" s="643">
        <f>'2.CO2-Sector'!AD66</f>
        <v>481.58261873333328</v>
      </c>
      <c r="AE66" s="643">
        <f>'2.CO2-Sector'!AE66</f>
        <v>292.75650066666674</v>
      </c>
      <c r="AF66" s="643">
        <f>'2.CO2-Sector'!AF66</f>
        <v>303.52845233333341</v>
      </c>
      <c r="AG66" s="643">
        <f>'2.CO2-Sector'!AG66</f>
        <v>292.73561973333341</v>
      </c>
      <c r="AH66" s="643">
        <f>'2.CO2-Sector'!AH66</f>
        <v>303.65330746666666</v>
      </c>
      <c r="AI66" s="643">
        <f>'2.CO2-Sector'!AI66</f>
        <v>300.00380153333327</v>
      </c>
      <c r="AJ66" s="643">
        <f>'2.CO2-Sector'!AJ66</f>
        <v>293.56731873333337</v>
      </c>
      <c r="AK66" s="643">
        <f>'2.CO2-Sector'!AK66</f>
        <v>332.90198186666657</v>
      </c>
      <c r="AL66" s="643">
        <f>'2.CO2-Sector'!AL66</f>
        <v>247.34728406666662</v>
      </c>
      <c r="AM66" s="643">
        <f>'2.CO2-Sector'!AM66</f>
        <v>269.91772573333333</v>
      </c>
      <c r="AN66" s="643">
        <f>'2.CO2-Sector'!AN66</f>
        <v>246.39832800000002</v>
      </c>
      <c r="AO66" s="643">
        <f>'2.CO2-Sector'!AO66</f>
        <v>236.30097993333328</v>
      </c>
      <c r="AP66" s="643">
        <f>'2.CO2-Sector'!AP66</f>
        <v>231.29451180000001</v>
      </c>
      <c r="AQ66" s="643">
        <f>'2.CO2-Sector'!AQ66</f>
        <v>230.36059933333334</v>
      </c>
      <c r="AR66" s="643">
        <f>'2.CO2-Sector'!AR66</f>
        <v>325.00062686666666</v>
      </c>
      <c r="AS66" s="643">
        <f>'2.CO2-Sector'!AS66</f>
        <v>305.7365982</v>
      </c>
      <c r="AT66" s="643">
        <f>'2.CO2-Sector'!AT66</f>
        <v>270.15270260000005</v>
      </c>
      <c r="AU66" s="643">
        <f>'2.CO2-Sector'!AU66</f>
        <v>242.88427239999999</v>
      </c>
      <c r="AV66" s="643">
        <f>'2.CO2-Sector'!AV66</f>
        <v>246.77580033333334</v>
      </c>
      <c r="AW66" s="643">
        <f>'2.CO2-Sector'!AW66</f>
        <v>369.97487046666669</v>
      </c>
      <c r="AX66" s="643">
        <f>'2.CO2-Sector'!AX66</f>
        <v>379.57696406666668</v>
      </c>
      <c r="AY66" s="643">
        <f>'2.CO2-Sector'!AY66</f>
        <v>379.57696406666668</v>
      </c>
      <c r="AZ66" s="637"/>
      <c r="BA66" s="637"/>
      <c r="BB66" s="637"/>
      <c r="BC66" s="637"/>
      <c r="BD66" s="637"/>
      <c r="BE66" s="637"/>
      <c r="BF66" s="643"/>
      <c r="BG66" s="1081"/>
    </row>
    <row r="67" spans="1:69" ht="15" thickBot="1">
      <c r="W67" s="736"/>
      <c r="X67" s="738" t="s">
        <v>306</v>
      </c>
      <c r="Y67" s="638"/>
      <c r="Z67" s="639"/>
      <c r="AA67" s="639">
        <f>'2.CO2-Sector'!AA67</f>
        <v>58.643828571428571</v>
      </c>
      <c r="AB67" s="639">
        <f>'2.CO2-Sector'!AB67</f>
        <v>20.505361904761902</v>
      </c>
      <c r="AC67" s="639">
        <f>'2.CO2-Sector'!AC67</f>
        <v>15.869647619047624</v>
      </c>
      <c r="AD67" s="639">
        <f>'2.CO2-Sector'!AD67</f>
        <v>41.938600000000008</v>
      </c>
      <c r="AE67" s="639">
        <f>'2.CO2-Sector'!AE67</f>
        <v>49.786314285714298</v>
      </c>
      <c r="AF67" s="639">
        <f>'2.CO2-Sector'!AF67</f>
        <v>55.59693333333334</v>
      </c>
      <c r="AG67" s="639">
        <f>'2.CO2-Sector'!AG67</f>
        <v>56.88288571428572</v>
      </c>
      <c r="AH67" s="639">
        <f>'2.CO2-Sector'!AH67</f>
        <v>67.850409523809532</v>
      </c>
      <c r="AI67" s="639">
        <f>'2.CO2-Sector'!AI67</f>
        <v>76.928133333333349</v>
      </c>
      <c r="AJ67" s="639">
        <f>'2.CO2-Sector'!AJ67</f>
        <v>76.727304761904776</v>
      </c>
      <c r="AK67" s="639">
        <f>'2.CO2-Sector'!AK67</f>
        <v>109.62872380952382</v>
      </c>
      <c r="AL67" s="639">
        <f>'2.CO2-Sector'!AL67</f>
        <v>120.33717142857144</v>
      </c>
      <c r="AM67" s="639">
        <f>'2.CO2-Sector'!AM67</f>
        <v>138.22432380952381</v>
      </c>
      <c r="AN67" s="639">
        <f>'2.CO2-Sector'!AN67</f>
        <v>183.79051428571429</v>
      </c>
      <c r="AO67" s="639">
        <f>'2.CO2-Sector'!AO67</f>
        <v>165.92159047619046</v>
      </c>
      <c r="AP67" s="639">
        <f>'2.CO2-Sector'!AP67</f>
        <v>179.2654285714286</v>
      </c>
      <c r="AQ67" s="639">
        <f>'2.CO2-Sector'!AQ67</f>
        <v>153.12199047619049</v>
      </c>
      <c r="AR67" s="639">
        <f>'2.CO2-Sector'!AR67</f>
        <v>175.07861904761904</v>
      </c>
      <c r="AS67" s="639">
        <f>'2.CO2-Sector'!AS67</f>
        <v>134.23855238095237</v>
      </c>
      <c r="AT67" s="639">
        <f>'2.CO2-Sector'!AT67</f>
        <v>119.94787619047619</v>
      </c>
      <c r="AU67" s="639">
        <f>'2.CO2-Sector'!AU67</f>
        <v>160.05607619047623</v>
      </c>
      <c r="AV67" s="639">
        <f>'2.CO2-Sector'!AV67</f>
        <v>167.87560952380954</v>
      </c>
      <c r="AW67" s="639">
        <f>'2.CO2-Sector'!AW67</f>
        <v>150.18614285714287</v>
      </c>
      <c r="AX67" s="639">
        <f>'2.CO2-Sector'!AX67</f>
        <v>198.19328571428571</v>
      </c>
      <c r="AY67" s="639">
        <f>'2.CO2-Sector'!AY67</f>
        <v>198.19328571428571</v>
      </c>
      <c r="AZ67" s="637"/>
      <c r="BA67" s="637"/>
      <c r="BB67" s="637"/>
      <c r="BC67" s="637"/>
      <c r="BD67" s="637"/>
      <c r="BE67" s="637"/>
      <c r="BF67" s="639"/>
      <c r="BG67" s="1082"/>
    </row>
    <row r="68" spans="1:69">
      <c r="W68" s="766" t="s">
        <v>366</v>
      </c>
      <c r="X68" s="744"/>
      <c r="Y68" s="745"/>
      <c r="Z68" s="270"/>
      <c r="AA68" s="747">
        <f t="shared" ref="AA68:AX68" si="12">SUM(AA69:AA71)</f>
        <v>23975.835290705367</v>
      </c>
      <c r="AB68" s="747">
        <f t="shared" si="12"/>
        <v>24163.568628958506</v>
      </c>
      <c r="AC68" s="747">
        <f t="shared" si="12"/>
        <v>25967.265959911401</v>
      </c>
      <c r="AD68" s="747">
        <f t="shared" si="12"/>
        <v>24988.508880040354</v>
      </c>
      <c r="AE68" s="747">
        <f t="shared" si="12"/>
        <v>28566.336444127141</v>
      </c>
      <c r="AF68" s="747">
        <f t="shared" si="12"/>
        <v>29106.768659402209</v>
      </c>
      <c r="AG68" s="747">
        <f t="shared" si="12"/>
        <v>29616.18544181266</v>
      </c>
      <c r="AH68" s="747">
        <f t="shared" si="12"/>
        <v>31177.197841684338</v>
      </c>
      <c r="AI68" s="747">
        <f t="shared" si="12"/>
        <v>31412.066855399949</v>
      </c>
      <c r="AJ68" s="747">
        <f t="shared" si="12"/>
        <v>31330.360318255378</v>
      </c>
      <c r="AK68" s="747">
        <f t="shared" si="12"/>
        <v>32816.997821773213</v>
      </c>
      <c r="AL68" s="747">
        <f t="shared" si="12"/>
        <v>32432.691478735265</v>
      </c>
      <c r="AM68" s="747">
        <f t="shared" si="12"/>
        <v>32695.048097184153</v>
      </c>
      <c r="AN68" s="747">
        <f t="shared" si="12"/>
        <v>33440.039882714133</v>
      </c>
      <c r="AO68" s="747">
        <f t="shared" si="12"/>
        <v>32621.927406426425</v>
      </c>
      <c r="AP68" s="747">
        <f t="shared" si="12"/>
        <v>31592.319407167539</v>
      </c>
      <c r="AQ68" s="747">
        <f t="shared" si="12"/>
        <v>29801.028667196406</v>
      </c>
      <c r="AR68" s="747">
        <f t="shared" si="12"/>
        <v>30369.564865834327</v>
      </c>
      <c r="AS68" s="747">
        <f t="shared" si="12"/>
        <v>31649.526750456433</v>
      </c>
      <c r="AT68" s="747">
        <f t="shared" si="12"/>
        <v>27844.516069499776</v>
      </c>
      <c r="AU68" s="747">
        <f t="shared" si="12"/>
        <v>28311.688870057616</v>
      </c>
      <c r="AV68" s="747">
        <f t="shared" si="12"/>
        <v>27768.823715577033</v>
      </c>
      <c r="AW68" s="747">
        <f t="shared" si="12"/>
        <v>29430.941513110316</v>
      </c>
      <c r="AX68" s="747">
        <f t="shared" si="12"/>
        <v>28803.907149894116</v>
      </c>
      <c r="AY68" s="747">
        <f>SUM(AY69:AY71)</f>
        <v>28813.468297067207</v>
      </c>
      <c r="AZ68" s="257"/>
      <c r="BA68" s="257"/>
      <c r="BB68" s="257"/>
      <c r="BC68" s="257"/>
      <c r="BD68" s="257"/>
      <c r="BE68" s="257"/>
      <c r="BF68" s="270"/>
      <c r="BG68" s="1083"/>
    </row>
    <row r="69" spans="1:69">
      <c r="W69" s="737"/>
      <c r="X69" s="492" t="s">
        <v>198</v>
      </c>
      <c r="Y69" s="259"/>
      <c r="Z69" s="497"/>
      <c r="AA69" s="268">
        <f>'2.CO2-Sector'!AA69</f>
        <v>12424.358243728177</v>
      </c>
      <c r="AB69" s="268">
        <f>'2.CO2-Sector'!AB69</f>
        <v>12457.050510604888</v>
      </c>
      <c r="AC69" s="268">
        <f>'2.CO2-Sector'!AC69</f>
        <v>13491.881913312984</v>
      </c>
      <c r="AD69" s="268">
        <f>'2.CO2-Sector'!AD69</f>
        <v>13262.715116842475</v>
      </c>
      <c r="AE69" s="268">
        <f>'2.CO2-Sector'!AE69</f>
        <v>15754.880913536417</v>
      </c>
      <c r="AF69" s="268">
        <f>'2.CO2-Sector'!AF69</f>
        <v>16041.025518136634</v>
      </c>
      <c r="AG69" s="268">
        <f>'2.CO2-Sector'!AG69</f>
        <v>16484.720502588578</v>
      </c>
      <c r="AH69" s="268">
        <f>'2.CO2-Sector'!AH69</f>
        <v>17056.889437872578</v>
      </c>
      <c r="AI69" s="268">
        <f>'2.CO2-Sector'!AI69</f>
        <v>17086.230257302534</v>
      </c>
      <c r="AJ69" s="268">
        <f>'2.CO2-Sector'!AJ69</f>
        <v>16840.903510565735</v>
      </c>
      <c r="AK69" s="268">
        <f>'2.CO2-Sector'!AK69</f>
        <v>16986.229817081476</v>
      </c>
      <c r="AL69" s="268">
        <f>'2.CO2-Sector'!AL69</f>
        <v>15759.485264112602</v>
      </c>
      <c r="AM69" s="268">
        <f>'2.CO2-Sector'!AM69</f>
        <v>15193.066976590781</v>
      </c>
      <c r="AN69" s="268">
        <f>'2.CO2-Sector'!AN69</f>
        <v>15190.869708625942</v>
      </c>
      <c r="AO69" s="268">
        <f>'2.CO2-Sector'!AO69</f>
        <v>14647.526466154071</v>
      </c>
      <c r="AP69" s="268">
        <f>'2.CO2-Sector'!AP69</f>
        <v>14096.074780624735</v>
      </c>
      <c r="AQ69" s="268">
        <f>'2.CO2-Sector'!AQ69</f>
        <v>13241.85405331849</v>
      </c>
      <c r="AR69" s="268">
        <f>'2.CO2-Sector'!AR69</f>
        <v>13091.605004275749</v>
      </c>
      <c r="AS69" s="268">
        <f>'2.CO2-Sector'!AS69</f>
        <v>14732.920311835125</v>
      </c>
      <c r="AT69" s="268">
        <f>'2.CO2-Sector'!AT69</f>
        <v>12039.112959965241</v>
      </c>
      <c r="AU69" s="268">
        <f>'2.CO2-Sector'!AU69</f>
        <v>12543.41838591992</v>
      </c>
      <c r="AV69" s="268">
        <f>'2.CO2-Sector'!AV69</f>
        <v>11943.498369081019</v>
      </c>
      <c r="AW69" s="268">
        <f>'2.CO2-Sector'!AW69</f>
        <v>12517.9685793893</v>
      </c>
      <c r="AX69" s="268">
        <f>'2.CO2-Sector'!AX69</f>
        <v>12322.335416498878</v>
      </c>
      <c r="AY69" s="268">
        <f>'2.CO2-Sector'!AY69</f>
        <v>12345.821854177106</v>
      </c>
      <c r="AZ69" s="269"/>
      <c r="BA69" s="269"/>
      <c r="BB69" s="269"/>
      <c r="BC69" s="269"/>
      <c r="BD69" s="269"/>
      <c r="BE69" s="269"/>
      <c r="BF69" s="268"/>
      <c r="BG69" s="1084"/>
    </row>
    <row r="70" spans="1:69">
      <c r="W70" s="737"/>
      <c r="X70" s="494" t="s">
        <v>199</v>
      </c>
      <c r="Y70" s="261"/>
      <c r="Z70" s="495"/>
      <c r="AA70" s="262">
        <f>'2.CO2-Sector'!AA70</f>
        <v>702.83026999291678</v>
      </c>
      <c r="AB70" s="262">
        <f>'2.CO2-Sector'!AB70</f>
        <v>686.44620024230187</v>
      </c>
      <c r="AC70" s="262">
        <f>'2.CO2-Sector'!AC70</f>
        <v>698.89764571316766</v>
      </c>
      <c r="AD70" s="262">
        <f>'2.CO2-Sector'!AD70</f>
        <v>680.74547632983922</v>
      </c>
      <c r="AE70" s="262">
        <f>'2.CO2-Sector'!AE70</f>
        <v>701.91349393186852</v>
      </c>
      <c r="AF70" s="262">
        <f>'2.CO2-Sector'!AF70</f>
        <v>667.82873473264453</v>
      </c>
      <c r="AG70" s="262">
        <f>'2.CO2-Sector'!AG70</f>
        <v>640.46784939712438</v>
      </c>
      <c r="AH70" s="262">
        <f>'2.CO2-Sector'!AH70</f>
        <v>655.23057167867137</v>
      </c>
      <c r="AI70" s="262">
        <f>'2.CO2-Sector'!AI70</f>
        <v>609.1187236752379</v>
      </c>
      <c r="AJ70" s="262">
        <f>'2.CO2-Sector'!AJ70</f>
        <v>652.57502705106276</v>
      </c>
      <c r="AK70" s="262">
        <f>'2.CO2-Sector'!AK70</f>
        <v>655.91443265909516</v>
      </c>
      <c r="AL70" s="262">
        <f>'2.CO2-Sector'!AL70</f>
        <v>630.52981102330273</v>
      </c>
      <c r="AM70" s="262">
        <f>'2.CO2-Sector'!AM70</f>
        <v>577.04643230948568</v>
      </c>
      <c r="AN70" s="262">
        <f>'2.CO2-Sector'!AN70</f>
        <v>516.5268173218675</v>
      </c>
      <c r="AO70" s="262">
        <f>'2.CO2-Sector'!AO70</f>
        <v>506.69926841574829</v>
      </c>
      <c r="AP70" s="262">
        <f>'2.CO2-Sector'!AP70</f>
        <v>506.81438218982044</v>
      </c>
      <c r="AQ70" s="262">
        <f>'2.CO2-Sector'!AQ70</f>
        <v>522.35987148863205</v>
      </c>
      <c r="AR70" s="262">
        <f>'2.CO2-Sector'!AR70</f>
        <v>561.19836242802796</v>
      </c>
      <c r="AS70" s="262">
        <f>'2.CO2-Sector'!AS70</f>
        <v>530.41167542322773</v>
      </c>
      <c r="AT70" s="262">
        <f>'2.CO2-Sector'!AT70</f>
        <v>513.68788841490209</v>
      </c>
      <c r="AU70" s="262">
        <f>'2.CO2-Sector'!AU70</f>
        <v>526.91409091663695</v>
      </c>
      <c r="AV70" s="262">
        <f>'2.CO2-Sector'!AV70</f>
        <v>524.12535460171284</v>
      </c>
      <c r="AW70" s="262">
        <f>'2.CO2-Sector'!AW70</f>
        <v>528.10321016884393</v>
      </c>
      <c r="AX70" s="262">
        <f>'2.CO2-Sector'!AX70</f>
        <v>604.69033239592966</v>
      </c>
      <c r="AY70" s="262">
        <f>'2.CO2-Sector'!AY70</f>
        <v>616.68782108333949</v>
      </c>
      <c r="AZ70" s="265"/>
      <c r="BA70" s="265"/>
      <c r="BB70" s="265"/>
      <c r="BC70" s="265"/>
      <c r="BD70" s="265"/>
      <c r="BE70" s="265"/>
      <c r="BF70" s="262"/>
      <c r="BG70" s="1085"/>
    </row>
    <row r="71" spans="1:69" ht="15" thickBot="1">
      <c r="W71" s="750"/>
      <c r="X71" s="751" t="s">
        <v>200</v>
      </c>
      <c r="Y71" s="752"/>
      <c r="Z71" s="774"/>
      <c r="AA71" s="775">
        <f>'2.CO2-Sector'!AA71</f>
        <v>10848.646776984273</v>
      </c>
      <c r="AB71" s="775">
        <f>'2.CO2-Sector'!AB71</f>
        <v>11020.071918111318</v>
      </c>
      <c r="AC71" s="775">
        <f>'2.CO2-Sector'!AC71</f>
        <v>11776.486400885249</v>
      </c>
      <c r="AD71" s="775">
        <f>'2.CO2-Sector'!AD71</f>
        <v>11045.048286868039</v>
      </c>
      <c r="AE71" s="775">
        <f>'2.CO2-Sector'!AE71</f>
        <v>12109.542036658853</v>
      </c>
      <c r="AF71" s="775">
        <f>'2.CO2-Sector'!AF71</f>
        <v>12397.914406532929</v>
      </c>
      <c r="AG71" s="775">
        <f>'2.CO2-Sector'!AG71</f>
        <v>12490.997089826957</v>
      </c>
      <c r="AH71" s="775">
        <f>'2.CO2-Sector'!AH71</f>
        <v>13465.077832133087</v>
      </c>
      <c r="AI71" s="775">
        <f>'2.CO2-Sector'!AI71</f>
        <v>13716.717874422176</v>
      </c>
      <c r="AJ71" s="775">
        <f>'2.CO2-Sector'!AJ71</f>
        <v>13836.881780638581</v>
      </c>
      <c r="AK71" s="775">
        <f>'2.CO2-Sector'!AK71</f>
        <v>15174.85357203264</v>
      </c>
      <c r="AL71" s="775">
        <f>'2.CO2-Sector'!AL71</f>
        <v>16042.67640359936</v>
      </c>
      <c r="AM71" s="775">
        <f>'2.CO2-Sector'!AM71</f>
        <v>16924.934688283887</v>
      </c>
      <c r="AN71" s="775">
        <f>'2.CO2-Sector'!AN71</f>
        <v>17732.643356766319</v>
      </c>
      <c r="AO71" s="775">
        <f>'2.CO2-Sector'!AO71</f>
        <v>17467.701671856605</v>
      </c>
      <c r="AP71" s="775">
        <f>'2.CO2-Sector'!AP71</f>
        <v>16989.430244352985</v>
      </c>
      <c r="AQ71" s="775">
        <f>'2.CO2-Sector'!AQ71</f>
        <v>16036.814742389284</v>
      </c>
      <c r="AR71" s="775">
        <f>'2.CO2-Sector'!AR71</f>
        <v>16716.761499130549</v>
      </c>
      <c r="AS71" s="775">
        <f>'2.CO2-Sector'!AS71</f>
        <v>16386.19476319808</v>
      </c>
      <c r="AT71" s="775">
        <f>'2.CO2-Sector'!AT71</f>
        <v>15291.715221119632</v>
      </c>
      <c r="AU71" s="775">
        <f>'2.CO2-Sector'!AU71</f>
        <v>15241.356393221062</v>
      </c>
      <c r="AV71" s="775">
        <f>'2.CO2-Sector'!AV71</f>
        <v>15301.1999918943</v>
      </c>
      <c r="AW71" s="775">
        <f>'2.CO2-Sector'!AW71</f>
        <v>16384.869723552172</v>
      </c>
      <c r="AX71" s="775">
        <f>'2.CO2-Sector'!AX71</f>
        <v>15876.881400999308</v>
      </c>
      <c r="AY71" s="775">
        <f>'2.CO2-Sector'!AY71</f>
        <v>15850.95862180676</v>
      </c>
      <c r="AZ71" s="776"/>
      <c r="BA71" s="776"/>
      <c r="BB71" s="776"/>
      <c r="BC71" s="776"/>
      <c r="BD71" s="776"/>
      <c r="BE71" s="776"/>
      <c r="BF71" s="775"/>
      <c r="BG71" s="1086"/>
    </row>
    <row r="72" spans="1:69" ht="15" thickBot="1">
      <c r="W72" s="763" t="s">
        <v>369</v>
      </c>
      <c r="X72" s="758"/>
      <c r="Y72" s="759"/>
      <c r="Z72" s="777"/>
      <c r="AA72" s="777">
        <f>'2.CO2-Sector'!AA72</f>
        <v>580.9365571248062</v>
      </c>
      <c r="AB72" s="777">
        <f>'2.CO2-Sector'!AB72</f>
        <v>631.23952092324578</v>
      </c>
      <c r="AC72" s="777">
        <f>'2.CO2-Sector'!AC72</f>
        <v>661.82365437679505</v>
      </c>
      <c r="AD72" s="777">
        <f>'2.CO2-Sector'!AD72</f>
        <v>650.55939365539734</v>
      </c>
      <c r="AE72" s="777">
        <f>'2.CO2-Sector'!AE72</f>
        <v>653.5832177937333</v>
      </c>
      <c r="AF72" s="777">
        <f>'2.CO2-Sector'!AF72</f>
        <v>924.44909848849352</v>
      </c>
      <c r="AG72" s="777">
        <f>'2.CO2-Sector'!AG72</f>
        <v>1026.6000650839744</v>
      </c>
      <c r="AH72" s="777">
        <f>'2.CO2-Sector'!AH72</f>
        <v>1126.7623204237623</v>
      </c>
      <c r="AI72" s="777">
        <f>'2.CO2-Sector'!AI72</f>
        <v>1064.115089920746</v>
      </c>
      <c r="AJ72" s="777">
        <f>'2.CO2-Sector'!AJ72</f>
        <v>1104.0159179855241</v>
      </c>
      <c r="AK72" s="777">
        <f>'2.CO2-Sector'!AK72</f>
        <v>1029.8061630373229</v>
      </c>
      <c r="AL72" s="777">
        <f>'2.CO2-Sector'!AL72</f>
        <v>1074.2164097368179</v>
      </c>
      <c r="AM72" s="777">
        <f>'2.CO2-Sector'!AM72</f>
        <v>1022.3384205504215</v>
      </c>
      <c r="AN72" s="777">
        <f>'2.CO2-Sector'!AN72</f>
        <v>966.84872660408905</v>
      </c>
      <c r="AO72" s="777">
        <f>'2.CO2-Sector'!AO72</f>
        <v>925.01333515752594</v>
      </c>
      <c r="AP72" s="777">
        <f>'2.CO2-Sector'!AP72</f>
        <v>961.83153175001735</v>
      </c>
      <c r="AQ72" s="777">
        <f>'2.CO2-Sector'!AQ72</f>
        <v>990.05205136502946</v>
      </c>
      <c r="AR72" s="777">
        <f>'2.CO2-Sector'!AR72</f>
        <v>1032.8356769315515</v>
      </c>
      <c r="AS72" s="777">
        <f>'2.CO2-Sector'!AS72</f>
        <v>947.66155622232623</v>
      </c>
      <c r="AT72" s="777">
        <f>'2.CO2-Sector'!AT72</f>
        <v>864.15181782157379</v>
      </c>
      <c r="AU72" s="777">
        <f>'2.CO2-Sector'!AU72</f>
        <v>813.54833040206904</v>
      </c>
      <c r="AV72" s="777">
        <f>'2.CO2-Sector'!AV72</f>
        <v>772.67787512432869</v>
      </c>
      <c r="AW72" s="777">
        <f>'2.CO2-Sector'!AW72</f>
        <v>757.72940648439112</v>
      </c>
      <c r="AX72" s="777">
        <f>'2.CO2-Sector'!AX72</f>
        <v>704.97807701829265</v>
      </c>
      <c r="AY72" s="777">
        <f>'2.CO2-Sector'!AY72</f>
        <v>678.81496037452894</v>
      </c>
      <c r="AZ72" s="778"/>
      <c r="BA72" s="778"/>
      <c r="BB72" s="778"/>
      <c r="BC72" s="778"/>
      <c r="BD72" s="778"/>
      <c r="BE72" s="778"/>
      <c r="BF72" s="777"/>
      <c r="BG72" s="1075"/>
    </row>
    <row r="73" spans="1:69" ht="15.75" thickTop="1" thickBot="1">
      <c r="W73" s="158" t="s">
        <v>95</v>
      </c>
      <c r="X73" s="757"/>
      <c r="Y73" s="29"/>
      <c r="Z73" s="253"/>
      <c r="AA73" s="253">
        <f t="shared" ref="AA73:AX73" si="13">SUM(AA5,AA53,AA65,AA68,AA72)</f>
        <v>1155993.6199186791</v>
      </c>
      <c r="AB73" s="253">
        <f t="shared" si="13"/>
        <v>1164474.345787314</v>
      </c>
      <c r="AC73" s="253">
        <f t="shared" si="13"/>
        <v>1174619.0060873441</v>
      </c>
      <c r="AD73" s="253">
        <f t="shared" si="13"/>
        <v>1167714.718128694</v>
      </c>
      <c r="AE73" s="253">
        <f t="shared" si="13"/>
        <v>1228936.691288366</v>
      </c>
      <c r="AF73" s="253">
        <f t="shared" si="13"/>
        <v>1242494.0219719762</v>
      </c>
      <c r="AG73" s="253">
        <f t="shared" si="13"/>
        <v>1255264.1975761761</v>
      </c>
      <c r="AH73" s="253">
        <f t="shared" si="13"/>
        <v>1253057.3066774139</v>
      </c>
      <c r="AI73" s="253">
        <f t="shared" si="13"/>
        <v>1218257.7616433448</v>
      </c>
      <c r="AJ73" s="253">
        <f t="shared" si="13"/>
        <v>1253082.1471642535</v>
      </c>
      <c r="AK73" s="253">
        <f t="shared" si="13"/>
        <v>1274297.9880752184</v>
      </c>
      <c r="AL73" s="253">
        <f t="shared" si="13"/>
        <v>1257384.5600184447</v>
      </c>
      <c r="AM73" s="253">
        <f t="shared" si="13"/>
        <v>1294399.1984102507</v>
      </c>
      <c r="AN73" s="253">
        <f t="shared" si="13"/>
        <v>1299490.6085126079</v>
      </c>
      <c r="AO73" s="253">
        <f t="shared" si="13"/>
        <v>1298433.888479592</v>
      </c>
      <c r="AP73" s="253">
        <f t="shared" si="13"/>
        <v>1305938.8235027143</v>
      </c>
      <c r="AQ73" s="253">
        <f t="shared" si="13"/>
        <v>1285177.8372811645</v>
      </c>
      <c r="AR73" s="253">
        <f t="shared" si="13"/>
        <v>1319799.1935798761</v>
      </c>
      <c r="AS73" s="253">
        <f t="shared" si="13"/>
        <v>1235455.8102211808</v>
      </c>
      <c r="AT73" s="253">
        <f t="shared" si="13"/>
        <v>1162606.1917643156</v>
      </c>
      <c r="AU73" s="253">
        <f t="shared" si="13"/>
        <v>1212970.2251414126</v>
      </c>
      <c r="AV73" s="253">
        <f t="shared" si="13"/>
        <v>1261862.9379535259</v>
      </c>
      <c r="AW73" s="253">
        <f t="shared" si="13"/>
        <v>1296186.3583642477</v>
      </c>
      <c r="AX73" s="253">
        <f t="shared" si="13"/>
        <v>1311509.1492174938</v>
      </c>
      <c r="AY73" s="253">
        <f>SUM(AY5,AY53,AY65,AY68,AY72)</f>
        <v>1265490.6093163127</v>
      </c>
      <c r="AZ73" s="76"/>
      <c r="BA73" s="76"/>
      <c r="BB73" s="76"/>
      <c r="BC73" s="76"/>
      <c r="BD73" s="76"/>
      <c r="BE73" s="76"/>
      <c r="BF73" s="253"/>
      <c r="BG73" s="1076"/>
    </row>
    <row r="74" spans="1:69"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P74" s="162"/>
      <c r="BQ74" s="465"/>
    </row>
    <row r="75" spans="1:69" ht="18.75">
      <c r="Y75" s="1" t="s">
        <v>201</v>
      </c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P75" s="162"/>
      <c r="BQ75" s="465"/>
    </row>
    <row r="76" spans="1:69">
      <c r="Y76" s="496" t="s">
        <v>75</v>
      </c>
      <c r="Z76" s="367"/>
      <c r="AA76" s="13">
        <v>1990</v>
      </c>
      <c r="AB76" s="13">
        <f t="shared" ref="AB76:BE76" si="14">AA76+1</f>
        <v>1991</v>
      </c>
      <c r="AC76" s="13">
        <f t="shared" si="14"/>
        <v>1992</v>
      </c>
      <c r="AD76" s="13">
        <f t="shared" si="14"/>
        <v>1993</v>
      </c>
      <c r="AE76" s="13">
        <f t="shared" si="14"/>
        <v>1994</v>
      </c>
      <c r="AF76" s="13">
        <f t="shared" si="14"/>
        <v>1995</v>
      </c>
      <c r="AG76" s="13">
        <f t="shared" si="14"/>
        <v>1996</v>
      </c>
      <c r="AH76" s="13">
        <f t="shared" si="14"/>
        <v>1997</v>
      </c>
      <c r="AI76" s="13">
        <f t="shared" si="14"/>
        <v>1998</v>
      </c>
      <c r="AJ76" s="13">
        <f t="shared" si="14"/>
        <v>1999</v>
      </c>
      <c r="AK76" s="13">
        <f t="shared" si="14"/>
        <v>2000</v>
      </c>
      <c r="AL76" s="13">
        <f t="shared" si="14"/>
        <v>2001</v>
      </c>
      <c r="AM76" s="13">
        <f t="shared" si="14"/>
        <v>2002</v>
      </c>
      <c r="AN76" s="13">
        <f t="shared" si="14"/>
        <v>2003</v>
      </c>
      <c r="AO76" s="13">
        <f t="shared" si="14"/>
        <v>2004</v>
      </c>
      <c r="AP76" s="13">
        <f>AO76+1</f>
        <v>2005</v>
      </c>
      <c r="AQ76" s="13">
        <f t="shared" si="14"/>
        <v>2006</v>
      </c>
      <c r="AR76" s="13">
        <f t="shared" si="14"/>
        <v>2007</v>
      </c>
      <c r="AS76" s="13">
        <f t="shared" si="14"/>
        <v>2008</v>
      </c>
      <c r="AT76" s="13">
        <f t="shared" si="14"/>
        <v>2009</v>
      </c>
      <c r="AU76" s="13">
        <f t="shared" si="14"/>
        <v>2010</v>
      </c>
      <c r="AV76" s="13">
        <f t="shared" si="14"/>
        <v>2011</v>
      </c>
      <c r="AW76" s="13">
        <f t="shared" si="14"/>
        <v>2012</v>
      </c>
      <c r="AX76" s="13">
        <f t="shared" si="14"/>
        <v>2013</v>
      </c>
      <c r="AY76" s="13">
        <f t="shared" si="14"/>
        <v>2014</v>
      </c>
      <c r="AZ76" s="13">
        <f t="shared" si="14"/>
        <v>2015</v>
      </c>
      <c r="BA76" s="13">
        <f t="shared" si="14"/>
        <v>2016</v>
      </c>
      <c r="BB76" s="13">
        <f t="shared" si="14"/>
        <v>2017</v>
      </c>
      <c r="BC76" s="13">
        <f t="shared" si="14"/>
        <v>2018</v>
      </c>
      <c r="BD76" s="13">
        <f t="shared" si="14"/>
        <v>2019</v>
      </c>
      <c r="BE76" s="13">
        <f t="shared" si="14"/>
        <v>2020</v>
      </c>
      <c r="BF76" s="13" t="s">
        <v>136</v>
      </c>
      <c r="BG76" s="13" t="s">
        <v>11</v>
      </c>
      <c r="BP76" s="162"/>
      <c r="BQ76" s="465"/>
    </row>
    <row r="77" spans="1:69" s="32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7" t="s">
        <v>194</v>
      </c>
      <c r="Z77" s="3"/>
      <c r="AA77" s="14">
        <f t="shared" ref="AA77:AX77" si="15">AA6/10^3</f>
        <v>91.103403831120673</v>
      </c>
      <c r="AB77" s="14">
        <f t="shared" si="15"/>
        <v>91.46284111407472</v>
      </c>
      <c r="AC77" s="14">
        <f t="shared" si="15"/>
        <v>91.800109004363648</v>
      </c>
      <c r="AD77" s="14">
        <f t="shared" si="15"/>
        <v>90.358873556207087</v>
      </c>
      <c r="AE77" s="14">
        <f t="shared" si="15"/>
        <v>97.552500189353324</v>
      </c>
      <c r="AF77" s="14">
        <f t="shared" si="15"/>
        <v>100.25027809880393</v>
      </c>
      <c r="AG77" s="14">
        <f t="shared" si="15"/>
        <v>96.954674543332402</v>
      </c>
      <c r="AH77" s="14">
        <f t="shared" si="15"/>
        <v>101.60371891751139</v>
      </c>
      <c r="AI77" s="14">
        <f t="shared" si="15"/>
        <v>91.717007307588332</v>
      </c>
      <c r="AJ77" s="14">
        <f t="shared" si="15"/>
        <v>92.41367551891409</v>
      </c>
      <c r="AK77" s="14">
        <f t="shared" si="15"/>
        <v>89.824472062992157</v>
      </c>
      <c r="AL77" s="14">
        <f t="shared" si="15"/>
        <v>87.239622877125797</v>
      </c>
      <c r="AM77" s="14">
        <f t="shared" si="15"/>
        <v>93.26906545096864</v>
      </c>
      <c r="AN77" s="14">
        <f t="shared" si="15"/>
        <v>92.752545760033527</v>
      </c>
      <c r="AO77" s="14">
        <f t="shared" si="15"/>
        <v>89.248852154948665</v>
      </c>
      <c r="AP77" s="14">
        <f t="shared" si="15"/>
        <v>103.66058877358445</v>
      </c>
      <c r="AQ77" s="14">
        <f t="shared" si="15"/>
        <v>87.991061559518243</v>
      </c>
      <c r="AR77" s="14">
        <f t="shared" si="15"/>
        <v>107.60444194007954</v>
      </c>
      <c r="AS77" s="14">
        <f t="shared" si="15"/>
        <v>105.76448707513863</v>
      </c>
      <c r="AT77" s="14">
        <f t="shared" si="15"/>
        <v>103.19946352265102</v>
      </c>
      <c r="AU77" s="14">
        <f t="shared" si="15"/>
        <v>110.22929647617781</v>
      </c>
      <c r="AV77" s="14">
        <f t="shared" si="15"/>
        <v>111.25065179206551</v>
      </c>
      <c r="AW77" s="14">
        <f t="shared" si="15"/>
        <v>104.58671449733875</v>
      </c>
      <c r="AX77" s="14">
        <f t="shared" si="15"/>
        <v>98.870621530180102</v>
      </c>
      <c r="AY77" s="14">
        <f>AY6/10^3</f>
        <v>93.658296713060622</v>
      </c>
      <c r="AZ77" s="31"/>
      <c r="BA77" s="31"/>
      <c r="BB77" s="31"/>
      <c r="BC77" s="31"/>
      <c r="BD77" s="31"/>
      <c r="BE77" s="31"/>
      <c r="BF77" s="31"/>
      <c r="BG77" s="31"/>
      <c r="BH77" s="173"/>
      <c r="BP77" s="162"/>
      <c r="BQ77" s="465"/>
    </row>
    <row r="78" spans="1:69" s="32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7" t="s">
        <v>195</v>
      </c>
      <c r="Z78" s="14"/>
      <c r="AA78" s="14">
        <f t="shared" ref="AA78:AX78" si="16">AA13/10^3</f>
        <v>501.89303905101281</v>
      </c>
      <c r="AB78" s="14">
        <f t="shared" si="16"/>
        <v>490.98928330030856</v>
      </c>
      <c r="AC78" s="14">
        <f t="shared" si="16"/>
        <v>480.7054172110291</v>
      </c>
      <c r="AD78" s="14">
        <f t="shared" si="16"/>
        <v>466.82635689475916</v>
      </c>
      <c r="AE78" s="14">
        <f t="shared" si="16"/>
        <v>483.69381657956791</v>
      </c>
      <c r="AF78" s="14">
        <f t="shared" si="16"/>
        <v>477.79856724495033</v>
      </c>
      <c r="AG78" s="14">
        <f t="shared" si="16"/>
        <v>482.07359780739876</v>
      </c>
      <c r="AH78" s="14">
        <f t="shared" si="16"/>
        <v>473.35981446267544</v>
      </c>
      <c r="AI78" s="14">
        <f t="shared" si="16"/>
        <v>443.22753292698792</v>
      </c>
      <c r="AJ78" s="14">
        <f t="shared" si="16"/>
        <v>454.72073348264979</v>
      </c>
      <c r="AK78" s="14">
        <f t="shared" si="16"/>
        <v>465.85463139645037</v>
      </c>
      <c r="AL78" s="14">
        <f t="shared" si="16"/>
        <v>453.33211217035921</v>
      </c>
      <c r="AM78" s="14">
        <f t="shared" si="16"/>
        <v>467.77633964418499</v>
      </c>
      <c r="AN78" s="14">
        <f t="shared" si="16"/>
        <v>470.91517220027652</v>
      </c>
      <c r="AO78" s="14">
        <f t="shared" si="16"/>
        <v>468.20449815293171</v>
      </c>
      <c r="AP78" s="14">
        <f t="shared" si="16"/>
        <v>456.90462841954945</v>
      </c>
      <c r="AQ78" s="14">
        <f t="shared" si="16"/>
        <v>471.8460464294829</v>
      </c>
      <c r="AR78" s="14">
        <f t="shared" si="16"/>
        <v>471.95419168740557</v>
      </c>
      <c r="AS78" s="14">
        <f t="shared" si="16"/>
        <v>417.03491491295284</v>
      </c>
      <c r="AT78" s="14">
        <f t="shared" si="16"/>
        <v>382.1455530551803</v>
      </c>
      <c r="AU78" s="14">
        <f t="shared" si="16"/>
        <v>413.50153831734985</v>
      </c>
      <c r="AV78" s="14">
        <f t="shared" si="16"/>
        <v>428.96883845650336</v>
      </c>
      <c r="AW78" s="14">
        <f t="shared" si="16"/>
        <v>432.24594218474812</v>
      </c>
      <c r="AX78" s="14">
        <f t="shared" si="16"/>
        <v>431.85279545867024</v>
      </c>
      <c r="AY78" s="14">
        <f>AY13/10^3</f>
        <v>425.89898265301736</v>
      </c>
      <c r="AZ78" s="31"/>
      <c r="BA78" s="31"/>
      <c r="BB78" s="31"/>
      <c r="BC78" s="31"/>
      <c r="BD78" s="31"/>
      <c r="BE78" s="31"/>
      <c r="BF78" s="31"/>
      <c r="BG78" s="31"/>
      <c r="BH78" s="173"/>
      <c r="BP78" s="162"/>
      <c r="BQ78" s="465"/>
    </row>
    <row r="79" spans="1:69" s="32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7" t="s">
        <v>196</v>
      </c>
      <c r="Z79" s="14"/>
      <c r="AA79" s="14">
        <f t="shared" ref="AA79:AX79" si="17">AA47/10^3</f>
        <v>206.23676764068469</v>
      </c>
      <c r="AB79" s="14">
        <f t="shared" si="17"/>
        <v>218.67368836262398</v>
      </c>
      <c r="AC79" s="14">
        <f t="shared" si="17"/>
        <v>225.13709610157659</v>
      </c>
      <c r="AD79" s="14">
        <f t="shared" si="17"/>
        <v>228.39631947003051</v>
      </c>
      <c r="AE79" s="14">
        <f t="shared" si="17"/>
        <v>237.97186850146591</v>
      </c>
      <c r="AF79" s="14">
        <f t="shared" si="17"/>
        <v>246.53668110832456</v>
      </c>
      <c r="AG79" s="14">
        <f t="shared" si="17"/>
        <v>252.79826194341379</v>
      </c>
      <c r="AH79" s="14">
        <f t="shared" si="17"/>
        <v>253.89772308438683</v>
      </c>
      <c r="AI79" s="14">
        <f t="shared" si="17"/>
        <v>251.87421425126189</v>
      </c>
      <c r="AJ79" s="14">
        <f t="shared" si="17"/>
        <v>256.0075056675816</v>
      </c>
      <c r="AK79" s="14">
        <f t="shared" si="17"/>
        <v>254.8458781897948</v>
      </c>
      <c r="AL79" s="14">
        <f t="shared" si="17"/>
        <v>258.8763532024559</v>
      </c>
      <c r="AM79" s="14">
        <f t="shared" si="17"/>
        <v>255.0848867529059</v>
      </c>
      <c r="AN79" s="14">
        <f t="shared" si="17"/>
        <v>251.27773894387266</v>
      </c>
      <c r="AO79" s="14">
        <f t="shared" si="17"/>
        <v>245.24405216439661</v>
      </c>
      <c r="AP79" s="14">
        <f t="shared" si="17"/>
        <v>239.69457441870784</v>
      </c>
      <c r="AQ79" s="14">
        <f t="shared" si="17"/>
        <v>236.14811242933268</v>
      </c>
      <c r="AR79" s="14">
        <f t="shared" si="17"/>
        <v>234.04952533328242</v>
      </c>
      <c r="AS79" s="14">
        <f t="shared" si="17"/>
        <v>225.25093071710313</v>
      </c>
      <c r="AT79" s="14">
        <f t="shared" si="17"/>
        <v>221.41699843362204</v>
      </c>
      <c r="AU79" s="14">
        <f t="shared" si="17"/>
        <v>222.13802484401427</v>
      </c>
      <c r="AV79" s="14">
        <f t="shared" si="17"/>
        <v>220.46118126190234</v>
      </c>
      <c r="AW79" s="14">
        <f t="shared" si="17"/>
        <v>226.13817422644041</v>
      </c>
      <c r="AX79" s="14">
        <f t="shared" si="17"/>
        <v>224.66196319613383</v>
      </c>
      <c r="AY79" s="14">
        <f>AY47/10^3</f>
        <v>217.03908938194508</v>
      </c>
      <c r="AZ79" s="31"/>
      <c r="BA79" s="31"/>
      <c r="BB79" s="31"/>
      <c r="BC79" s="31"/>
      <c r="BD79" s="31"/>
      <c r="BE79" s="31"/>
      <c r="BF79" s="31"/>
      <c r="BG79" s="31"/>
      <c r="BH79" s="173"/>
      <c r="BP79" s="162"/>
      <c r="BQ79" s="465"/>
    </row>
    <row r="80" spans="1:69" s="32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7" t="s">
        <v>202</v>
      </c>
      <c r="Z80" s="14"/>
      <c r="AA80" s="14">
        <f t="shared" ref="AA80:AX80" si="18">(AA31)/10^3</f>
        <v>136.99768244072391</v>
      </c>
      <c r="AB80" s="14">
        <f t="shared" si="18"/>
        <v>140.39939882368958</v>
      </c>
      <c r="AC80" s="14">
        <f t="shared" si="18"/>
        <v>145.02590051006308</v>
      </c>
      <c r="AD80" s="14">
        <f t="shared" si="18"/>
        <v>151.28544367558328</v>
      </c>
      <c r="AE80" s="14">
        <f t="shared" si="18"/>
        <v>166.61285842248765</v>
      </c>
      <c r="AF80" s="14">
        <f t="shared" si="18"/>
        <v>170.22520555813699</v>
      </c>
      <c r="AG80" s="14">
        <f t="shared" si="18"/>
        <v>175.15149596099468</v>
      </c>
      <c r="AH80" s="14">
        <f t="shared" si="18"/>
        <v>180.53595859337142</v>
      </c>
      <c r="AI80" s="14">
        <f t="shared" si="18"/>
        <v>193.44962929310256</v>
      </c>
      <c r="AJ80" s="14">
        <f t="shared" si="18"/>
        <v>203.44205710491312</v>
      </c>
      <c r="AK80" s="14">
        <f t="shared" si="18"/>
        <v>210.27897398530399</v>
      </c>
      <c r="AL80" s="14">
        <f t="shared" si="18"/>
        <v>209.97073581865337</v>
      </c>
      <c r="AM80" s="14">
        <f t="shared" si="18"/>
        <v>221.39900028241641</v>
      </c>
      <c r="AN80" s="14">
        <f t="shared" si="18"/>
        <v>225.60081275841767</v>
      </c>
      <c r="AO80" s="14">
        <f t="shared" si="18"/>
        <v>238.81437328940885</v>
      </c>
      <c r="AP80" s="14">
        <f t="shared" si="18"/>
        <v>238.86105376565919</v>
      </c>
      <c r="AQ80" s="14">
        <f t="shared" si="18"/>
        <v>235.67760330322753</v>
      </c>
      <c r="AR80" s="14">
        <f t="shared" si="18"/>
        <v>237.26692952316549</v>
      </c>
      <c r="AS80" s="14">
        <f t="shared" si="18"/>
        <v>231.46961254580634</v>
      </c>
      <c r="AT80" s="14">
        <f t="shared" si="18"/>
        <v>219.87740162707152</v>
      </c>
      <c r="AU80" s="14">
        <f t="shared" si="18"/>
        <v>218.83337038249158</v>
      </c>
      <c r="AV80" s="14">
        <f t="shared" si="18"/>
        <v>235.88621174643541</v>
      </c>
      <c r="AW80" s="14">
        <f t="shared" si="18"/>
        <v>253.61512545242948</v>
      </c>
      <c r="AX80" s="14">
        <f t="shared" si="18"/>
        <v>278.30465439931459</v>
      </c>
      <c r="AY80" s="14">
        <f>(AY31)/10^3</f>
        <v>260.9348000070006</v>
      </c>
      <c r="AZ80" s="31"/>
      <c r="BA80" s="31"/>
      <c r="BB80" s="31"/>
      <c r="BC80" s="31"/>
      <c r="BD80" s="31"/>
      <c r="BE80" s="31"/>
      <c r="BF80" s="31"/>
      <c r="BG80" s="31"/>
      <c r="BH80" s="173"/>
      <c r="BP80" s="162"/>
      <c r="BQ80" s="465"/>
    </row>
    <row r="81" spans="1:69" s="32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7" t="s">
        <v>203</v>
      </c>
      <c r="Z81" s="14"/>
      <c r="AA81" s="14">
        <f t="shared" ref="AA81:AX81" si="19">AA52/10^3</f>
        <v>130.61301376536565</v>
      </c>
      <c r="AB81" s="14">
        <f t="shared" si="19"/>
        <v>132.51609244104063</v>
      </c>
      <c r="AC81" s="14">
        <f t="shared" si="19"/>
        <v>139.79797957103233</v>
      </c>
      <c r="AD81" s="14">
        <f t="shared" si="19"/>
        <v>140.9621352842255</v>
      </c>
      <c r="AE81" s="14">
        <f t="shared" si="19"/>
        <v>148.35932914424137</v>
      </c>
      <c r="AF81" s="14">
        <f t="shared" si="19"/>
        <v>151.84081004768063</v>
      </c>
      <c r="AG81" s="14">
        <f t="shared" si="19"/>
        <v>151.39621426891256</v>
      </c>
      <c r="AH81" s="14">
        <f t="shared" si="19"/>
        <v>147.77379243515844</v>
      </c>
      <c r="AI81" s="14">
        <f t="shared" si="19"/>
        <v>147.84475417681548</v>
      </c>
      <c r="AJ81" s="14">
        <f t="shared" si="19"/>
        <v>156.25194615157449</v>
      </c>
      <c r="AK81" s="14">
        <f t="shared" si="19"/>
        <v>161.28690920682047</v>
      </c>
      <c r="AL81" s="14">
        <f t="shared" si="19"/>
        <v>157.57931693069017</v>
      </c>
      <c r="AM81" s="14">
        <f t="shared" si="19"/>
        <v>168.97890233787163</v>
      </c>
      <c r="AN81" s="14">
        <f t="shared" si="19"/>
        <v>171.10615856092943</v>
      </c>
      <c r="AO81" s="14">
        <f t="shared" si="19"/>
        <v>170.1043161603742</v>
      </c>
      <c r="AP81" s="14">
        <f t="shared" si="19"/>
        <v>179.89834153955377</v>
      </c>
      <c r="AQ81" s="14">
        <f t="shared" si="19"/>
        <v>168.25750983535738</v>
      </c>
      <c r="AR81" s="14">
        <f t="shared" si="19"/>
        <v>183.72462589359452</v>
      </c>
      <c r="AS81" s="14">
        <f t="shared" si="19"/>
        <v>173.72855562669818</v>
      </c>
      <c r="AT81" s="14">
        <f t="shared" si="19"/>
        <v>163.35414086451087</v>
      </c>
      <c r="AU81" s="14">
        <f t="shared" si="19"/>
        <v>174.05610168575757</v>
      </c>
      <c r="AV81" s="14">
        <f t="shared" si="19"/>
        <v>191.79547816104719</v>
      </c>
      <c r="AW81" s="14">
        <f t="shared" si="19"/>
        <v>204.15992598345963</v>
      </c>
      <c r="AX81" s="14">
        <f t="shared" si="19"/>
        <v>201.3457450423536</v>
      </c>
      <c r="AY81" s="14">
        <f>AY52/10^3</f>
        <v>191.77290624629936</v>
      </c>
      <c r="AZ81" s="31"/>
      <c r="BA81" s="31"/>
      <c r="BB81" s="31"/>
      <c r="BC81" s="31"/>
      <c r="BD81" s="31"/>
      <c r="BE81" s="31"/>
      <c r="BF81" s="31"/>
      <c r="BG81" s="31"/>
      <c r="BH81" s="173"/>
      <c r="BP81" s="1090"/>
      <c r="BQ81" s="465"/>
    </row>
    <row r="82" spans="1:69" s="32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7" t="s">
        <v>140</v>
      </c>
      <c r="Z82" s="3"/>
      <c r="AA82" s="14">
        <f>AA53/10^3</f>
        <v>63.984058309569839</v>
      </c>
      <c r="AB82" s="14">
        <f t="shared" ref="AB82:AX82" si="20">AB53/10^3</f>
        <v>65.090357907523455</v>
      </c>
      <c r="AC82" s="14">
        <f t="shared" si="20"/>
        <v>65.03040710150519</v>
      </c>
      <c r="AD82" s="14">
        <f t="shared" si="20"/>
        <v>63.722999755459121</v>
      </c>
      <c r="AE82" s="14">
        <f t="shared" si="20"/>
        <v>65.183855974376669</v>
      </c>
      <c r="AF82" s="14">
        <f t="shared" si="20"/>
        <v>65.452136770522287</v>
      </c>
      <c r="AG82" s="14">
        <f t="shared" si="20"/>
        <v>65.897549039779705</v>
      </c>
      <c r="AH82" s="14">
        <f t="shared" si="20"/>
        <v>63.210835305211788</v>
      </c>
      <c r="AI82" s="14">
        <f t="shared" si="20"/>
        <v>57.29150980740129</v>
      </c>
      <c r="AJ82" s="14">
        <f t="shared" si="20"/>
        <v>57.441558378884395</v>
      </c>
      <c r="AK82" s="14">
        <f t="shared" si="20"/>
        <v>57.917788543369873</v>
      </c>
      <c r="AL82" s="14">
        <f t="shared" si="20"/>
        <v>56.511826675192864</v>
      </c>
      <c r="AM82" s="14">
        <f t="shared" si="20"/>
        <v>53.76547537462578</v>
      </c>
      <c r="AN82" s="14">
        <f t="shared" si="20"/>
        <v>53.001102837474015</v>
      </c>
      <c r="AO82" s="14">
        <f t="shared" si="20"/>
        <v>52.868633245538511</v>
      </c>
      <c r="AP82" s="14">
        <f t="shared" si="20"/>
        <v>53.954925706370403</v>
      </c>
      <c r="AQ82" s="14">
        <f t="shared" si="20"/>
        <v>54.082940415874837</v>
      </c>
      <c r="AR82" s="14">
        <f t="shared" si="20"/>
        <v>53.296999413668502</v>
      </c>
      <c r="AS82" s="14">
        <f t="shared" si="20"/>
        <v>49.170145886221981</v>
      </c>
      <c r="AT82" s="14">
        <f t="shared" si="20"/>
        <v>43.513865795167973</v>
      </c>
      <c r="AU82" s="14">
        <f t="shared" si="20"/>
        <v>44.683715886571214</v>
      </c>
      <c r="AV82" s="14">
        <f t="shared" si="20"/>
        <v>44.544423535013614</v>
      </c>
      <c r="AW82" s="14">
        <f t="shared" si="20"/>
        <v>44.731644086912802</v>
      </c>
      <c r="AX82" s="14">
        <f t="shared" si="20"/>
        <v>46.386714114147949</v>
      </c>
      <c r="AY82" s="14">
        <f>AY53/10^3</f>
        <v>46.116480807767196</v>
      </c>
      <c r="AZ82" s="31"/>
      <c r="BA82" s="31"/>
      <c r="BB82" s="31"/>
      <c r="BC82" s="31"/>
      <c r="BD82" s="31"/>
      <c r="BE82" s="31"/>
      <c r="BF82" s="31"/>
      <c r="BG82" s="31"/>
      <c r="BH82" s="173"/>
      <c r="BP82" s="167"/>
      <c r="BQ82" s="465"/>
    </row>
    <row r="83" spans="1:69" s="32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7" t="s">
        <v>160</v>
      </c>
      <c r="Z83" s="3"/>
      <c r="AA83" s="14">
        <f>AA68/10^3</f>
        <v>23.975835290705366</v>
      </c>
      <c r="AB83" s="14">
        <f t="shared" ref="AB83:AX83" si="21">AB68/10^3</f>
        <v>24.163568628958508</v>
      </c>
      <c r="AC83" s="14">
        <f t="shared" si="21"/>
        <v>25.967265959911401</v>
      </c>
      <c r="AD83" s="14">
        <f t="shared" si="21"/>
        <v>24.988508880040353</v>
      </c>
      <c r="AE83" s="14">
        <f t="shared" si="21"/>
        <v>28.566336444127142</v>
      </c>
      <c r="AF83" s="14">
        <f t="shared" si="21"/>
        <v>29.10676865940221</v>
      </c>
      <c r="AG83" s="14">
        <f t="shared" si="21"/>
        <v>29.616185441812661</v>
      </c>
      <c r="AH83" s="14">
        <f t="shared" si="21"/>
        <v>31.177197841684336</v>
      </c>
      <c r="AI83" s="14">
        <f t="shared" si="21"/>
        <v>31.412066855399949</v>
      </c>
      <c r="AJ83" s="14">
        <f t="shared" si="21"/>
        <v>31.330360318255376</v>
      </c>
      <c r="AK83" s="14">
        <f t="shared" si="21"/>
        <v>32.816997821773214</v>
      </c>
      <c r="AL83" s="14">
        <f t="shared" si="21"/>
        <v>32.432691478735265</v>
      </c>
      <c r="AM83" s="14">
        <f t="shared" si="21"/>
        <v>32.695048097184156</v>
      </c>
      <c r="AN83" s="14">
        <f t="shared" si="21"/>
        <v>33.440039882714132</v>
      </c>
      <c r="AO83" s="14">
        <f t="shared" si="21"/>
        <v>32.621927406426423</v>
      </c>
      <c r="AP83" s="14">
        <f t="shared" si="21"/>
        <v>31.59231940716754</v>
      </c>
      <c r="AQ83" s="14">
        <f t="shared" si="21"/>
        <v>29.801028667196405</v>
      </c>
      <c r="AR83" s="14">
        <f t="shared" si="21"/>
        <v>30.369564865834327</v>
      </c>
      <c r="AS83" s="14">
        <f t="shared" si="21"/>
        <v>31.649526750456431</v>
      </c>
      <c r="AT83" s="14">
        <f t="shared" si="21"/>
        <v>27.844516069499775</v>
      </c>
      <c r="AU83" s="14">
        <f t="shared" si="21"/>
        <v>28.311688870057615</v>
      </c>
      <c r="AV83" s="14">
        <f t="shared" si="21"/>
        <v>27.768823715577032</v>
      </c>
      <c r="AW83" s="14">
        <f t="shared" si="21"/>
        <v>29.430941513110316</v>
      </c>
      <c r="AX83" s="14">
        <f t="shared" si="21"/>
        <v>28.803907149894115</v>
      </c>
      <c r="AY83" s="14">
        <f>AY68/10^3</f>
        <v>28.813468297067207</v>
      </c>
      <c r="AZ83" s="31"/>
      <c r="BA83" s="31"/>
      <c r="BB83" s="31"/>
      <c r="BC83" s="31"/>
      <c r="BD83" s="31"/>
      <c r="BE83" s="31"/>
      <c r="BF83" s="31"/>
      <c r="BG83" s="31"/>
      <c r="BH83" s="173"/>
    </row>
    <row r="84" spans="1:69" s="32" customFormat="1" ht="15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9" t="s">
        <v>373</v>
      </c>
      <c r="Z84" s="15"/>
      <c r="AA84" s="5">
        <f>SUM(AA65,AA72)/10^3</f>
        <v>1.1898195894962347</v>
      </c>
      <c r="AB84" s="5">
        <f t="shared" ref="AB84:AX84" si="22">SUM(AB65,AB72)/10^3</f>
        <v>1.1791152090946744</v>
      </c>
      <c r="AC84" s="5">
        <f t="shared" si="22"/>
        <v>1.1548306278625093</v>
      </c>
      <c r="AD84" s="5">
        <f t="shared" si="22"/>
        <v>1.1740806123887304</v>
      </c>
      <c r="AE84" s="5">
        <f t="shared" si="22"/>
        <v>0.99612603274611433</v>
      </c>
      <c r="AF84" s="5">
        <f t="shared" si="22"/>
        <v>1.2835744841551602</v>
      </c>
      <c r="AG84" s="5">
        <f t="shared" si="22"/>
        <v>1.3762185705315935</v>
      </c>
      <c r="AH84" s="5">
        <f t="shared" si="22"/>
        <v>1.4982660374142382</v>
      </c>
      <c r="AI84" s="5">
        <f t="shared" si="22"/>
        <v>1.4410470247874125</v>
      </c>
      <c r="AJ84" s="5">
        <f t="shared" si="22"/>
        <v>1.4743105414807625</v>
      </c>
      <c r="AK84" s="5">
        <f t="shared" si="22"/>
        <v>1.4723368687135132</v>
      </c>
      <c r="AL84" s="5">
        <f t="shared" si="22"/>
        <v>1.441900865232056</v>
      </c>
      <c r="AM84" s="5">
        <f t="shared" si="22"/>
        <v>1.4304804700932787</v>
      </c>
      <c r="AN84" s="5">
        <f t="shared" si="22"/>
        <v>1.3970375688898033</v>
      </c>
      <c r="AO84" s="5">
        <f t="shared" si="22"/>
        <v>1.3272359055670497</v>
      </c>
      <c r="AP84" s="5">
        <f t="shared" si="22"/>
        <v>1.3723914721214461</v>
      </c>
      <c r="AQ84" s="5">
        <f t="shared" si="22"/>
        <v>1.373534641174553</v>
      </c>
      <c r="AR84" s="5">
        <f t="shared" si="22"/>
        <v>1.5329149228458372</v>
      </c>
      <c r="AS84" s="5">
        <f t="shared" si="22"/>
        <v>1.3876367068032787</v>
      </c>
      <c r="AT84" s="5">
        <f t="shared" si="22"/>
        <v>1.25425239661205</v>
      </c>
      <c r="AU84" s="5">
        <f t="shared" si="22"/>
        <v>1.2164886789925453</v>
      </c>
      <c r="AV84" s="5">
        <f t="shared" si="22"/>
        <v>1.1873292849814716</v>
      </c>
      <c r="AW84" s="5">
        <f t="shared" si="22"/>
        <v>1.2778904198082006</v>
      </c>
      <c r="AX84" s="5">
        <f t="shared" si="22"/>
        <v>1.282748326799245</v>
      </c>
      <c r="AY84" s="5">
        <f>SUM(AY65,AY72)/10^3</f>
        <v>1.2565852101554813</v>
      </c>
      <c r="AZ84" s="33"/>
      <c r="BA84" s="33"/>
      <c r="BB84" s="33"/>
      <c r="BC84" s="33"/>
      <c r="BD84" s="33"/>
      <c r="BE84" s="33"/>
      <c r="BF84" s="33"/>
      <c r="BG84" s="33"/>
      <c r="BH84" s="173"/>
    </row>
    <row r="85" spans="1:69" s="32" customFormat="1" ht="15" thickTop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390" t="s">
        <v>95</v>
      </c>
      <c r="Z85" s="193"/>
      <c r="AA85" s="16">
        <f t="shared" ref="AA85:AX85" si="23">SUM(AA77:AA84)</f>
        <v>1155.9936199186793</v>
      </c>
      <c r="AB85" s="16">
        <f t="shared" si="23"/>
        <v>1164.474345787314</v>
      </c>
      <c r="AC85" s="16">
        <f t="shared" si="23"/>
        <v>1174.6190060873439</v>
      </c>
      <c r="AD85" s="16">
        <f t="shared" si="23"/>
        <v>1167.7147181286939</v>
      </c>
      <c r="AE85" s="16">
        <f t="shared" si="23"/>
        <v>1228.9366912883661</v>
      </c>
      <c r="AF85" s="16">
        <f t="shared" si="23"/>
        <v>1242.4940219719758</v>
      </c>
      <c r="AG85" s="16">
        <f t="shared" si="23"/>
        <v>1255.2641975761762</v>
      </c>
      <c r="AH85" s="16">
        <f t="shared" si="23"/>
        <v>1253.0573066774139</v>
      </c>
      <c r="AI85" s="16">
        <f t="shared" si="23"/>
        <v>1218.2577616433448</v>
      </c>
      <c r="AJ85" s="16">
        <f t="shared" si="23"/>
        <v>1253.0821471642535</v>
      </c>
      <c r="AK85" s="16">
        <f t="shared" si="23"/>
        <v>1274.2979880752182</v>
      </c>
      <c r="AL85" s="16">
        <f t="shared" si="23"/>
        <v>1257.3845600184447</v>
      </c>
      <c r="AM85" s="16">
        <f t="shared" si="23"/>
        <v>1294.3991984102508</v>
      </c>
      <c r="AN85" s="16">
        <f t="shared" si="23"/>
        <v>1299.4906085126079</v>
      </c>
      <c r="AO85" s="16">
        <f t="shared" si="23"/>
        <v>1298.4338884795923</v>
      </c>
      <c r="AP85" s="16">
        <f t="shared" si="23"/>
        <v>1305.9388235027141</v>
      </c>
      <c r="AQ85" s="16">
        <f t="shared" si="23"/>
        <v>1285.1778372811643</v>
      </c>
      <c r="AR85" s="16">
        <f t="shared" si="23"/>
        <v>1319.7991935798761</v>
      </c>
      <c r="AS85" s="16">
        <f t="shared" si="23"/>
        <v>1235.4558102211809</v>
      </c>
      <c r="AT85" s="16">
        <f t="shared" si="23"/>
        <v>1162.6061917643153</v>
      </c>
      <c r="AU85" s="16">
        <f t="shared" si="23"/>
        <v>1212.9702251414126</v>
      </c>
      <c r="AV85" s="16">
        <f t="shared" si="23"/>
        <v>1261.8629379535259</v>
      </c>
      <c r="AW85" s="16">
        <f t="shared" si="23"/>
        <v>1296.1863583642478</v>
      </c>
      <c r="AX85" s="16">
        <f t="shared" si="23"/>
        <v>1311.5091492174936</v>
      </c>
      <c r="AY85" s="16">
        <f>SUM(AY77:AY84)</f>
        <v>1265.4906093163127</v>
      </c>
      <c r="AZ85" s="34"/>
      <c r="BA85" s="34"/>
      <c r="BB85" s="34"/>
      <c r="BC85" s="34"/>
      <c r="BD85" s="34"/>
      <c r="BE85" s="34"/>
      <c r="BF85" s="34"/>
      <c r="BG85" s="34"/>
      <c r="BH85" s="173"/>
    </row>
    <row r="86" spans="1:69" s="32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62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7"/>
      <c r="AM86" s="177"/>
      <c r="AN86" s="177"/>
      <c r="AO86" s="177"/>
      <c r="AP86" s="17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73"/>
    </row>
    <row r="87" spans="1:69">
      <c r="Y87" s="667" t="s">
        <v>386</v>
      </c>
    </row>
    <row r="88" spans="1:69">
      <c r="Y88" s="496" t="s">
        <v>75</v>
      </c>
      <c r="Z88" s="367"/>
      <c r="AA88" s="13">
        <v>1990</v>
      </c>
      <c r="AB88" s="13">
        <f t="shared" ref="AB88:BE88" si="24">AA88+1</f>
        <v>1991</v>
      </c>
      <c r="AC88" s="13">
        <f t="shared" si="24"/>
        <v>1992</v>
      </c>
      <c r="AD88" s="13">
        <f t="shared" si="24"/>
        <v>1993</v>
      </c>
      <c r="AE88" s="13">
        <f t="shared" si="24"/>
        <v>1994</v>
      </c>
      <c r="AF88" s="13">
        <f t="shared" si="24"/>
        <v>1995</v>
      </c>
      <c r="AG88" s="13">
        <f t="shared" si="24"/>
        <v>1996</v>
      </c>
      <c r="AH88" s="13">
        <f t="shared" si="24"/>
        <v>1997</v>
      </c>
      <c r="AI88" s="13">
        <f t="shared" si="24"/>
        <v>1998</v>
      </c>
      <c r="AJ88" s="13">
        <f t="shared" si="24"/>
        <v>1999</v>
      </c>
      <c r="AK88" s="13">
        <f t="shared" si="24"/>
        <v>2000</v>
      </c>
      <c r="AL88" s="13">
        <f t="shared" si="24"/>
        <v>2001</v>
      </c>
      <c r="AM88" s="13">
        <f t="shared" si="24"/>
        <v>2002</v>
      </c>
      <c r="AN88" s="13">
        <f t="shared" si="24"/>
        <v>2003</v>
      </c>
      <c r="AO88" s="13">
        <f t="shared" si="24"/>
        <v>2004</v>
      </c>
      <c r="AP88" s="13">
        <f t="shared" si="24"/>
        <v>2005</v>
      </c>
      <c r="AQ88" s="13">
        <f t="shared" si="24"/>
        <v>2006</v>
      </c>
      <c r="AR88" s="13">
        <f t="shared" si="24"/>
        <v>2007</v>
      </c>
      <c r="AS88" s="13">
        <f t="shared" si="24"/>
        <v>2008</v>
      </c>
      <c r="AT88" s="13">
        <f t="shared" si="24"/>
        <v>2009</v>
      </c>
      <c r="AU88" s="13">
        <f t="shared" si="24"/>
        <v>2010</v>
      </c>
      <c r="AV88" s="13">
        <f t="shared" si="24"/>
        <v>2011</v>
      </c>
      <c r="AW88" s="13">
        <f t="shared" si="24"/>
        <v>2012</v>
      </c>
      <c r="AX88" s="13">
        <f t="shared" si="24"/>
        <v>2013</v>
      </c>
      <c r="AY88" s="13">
        <f t="shared" si="24"/>
        <v>2014</v>
      </c>
      <c r="AZ88" s="13">
        <f t="shared" si="24"/>
        <v>2015</v>
      </c>
      <c r="BA88" s="13">
        <f t="shared" si="24"/>
        <v>2016</v>
      </c>
      <c r="BB88" s="13">
        <f t="shared" si="24"/>
        <v>2017</v>
      </c>
      <c r="BC88" s="13">
        <f t="shared" si="24"/>
        <v>2018</v>
      </c>
      <c r="BD88" s="13">
        <f t="shared" si="24"/>
        <v>2019</v>
      </c>
      <c r="BE88" s="13">
        <f t="shared" si="24"/>
        <v>2020</v>
      </c>
      <c r="BF88" s="13" t="s">
        <v>136</v>
      </c>
      <c r="BG88" s="13" t="s">
        <v>11</v>
      </c>
    </row>
    <row r="89" spans="1:69" s="32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7" t="s">
        <v>194</v>
      </c>
      <c r="Z89" s="35"/>
      <c r="AA89" s="19">
        <f t="shared" ref="AA89:AX89" si="25">AA77/$AA77-1</f>
        <v>0</v>
      </c>
      <c r="AB89" s="19">
        <f t="shared" si="25"/>
        <v>3.9453770972195379E-3</v>
      </c>
      <c r="AC89" s="19">
        <f t="shared" si="25"/>
        <v>7.6474110071065304E-3</v>
      </c>
      <c r="AD89" s="19">
        <f t="shared" si="25"/>
        <v>-8.1723650665537217E-3</v>
      </c>
      <c r="AE89" s="19">
        <f t="shared" si="25"/>
        <v>7.0788753076530542E-2</v>
      </c>
      <c r="AF89" s="19">
        <f t="shared" si="25"/>
        <v>0.10040101558267689</v>
      </c>
      <c r="AG89" s="19">
        <f t="shared" si="25"/>
        <v>6.422669698552963E-2</v>
      </c>
      <c r="AH89" s="19">
        <f t="shared" si="25"/>
        <v>0.11525711054501597</v>
      </c>
      <c r="AI89" s="19">
        <f t="shared" si="25"/>
        <v>6.7352420509458888E-3</v>
      </c>
      <c r="AJ89" s="19">
        <f t="shared" si="25"/>
        <v>1.4382247344152832E-2</v>
      </c>
      <c r="AK89" s="19">
        <f t="shared" si="25"/>
        <v>-1.4038243516118043E-2</v>
      </c>
      <c r="AL89" s="19">
        <f t="shared" si="25"/>
        <v>-4.2410939564422989E-2</v>
      </c>
      <c r="AM89" s="19">
        <f t="shared" si="25"/>
        <v>2.3771467681520164E-2</v>
      </c>
      <c r="AN89" s="19">
        <f t="shared" si="25"/>
        <v>1.8101869519276059E-2</v>
      </c>
      <c r="AO89" s="19">
        <f t="shared" si="25"/>
        <v>-2.0356557474074277E-2</v>
      </c>
      <c r="AP89" s="19">
        <f t="shared" si="25"/>
        <v>0.13783442126642331</v>
      </c>
      <c r="AQ89" s="19">
        <f t="shared" si="25"/>
        <v>-3.4162744098692577E-2</v>
      </c>
      <c r="AR89" s="19">
        <f t="shared" si="25"/>
        <v>0.18112427653687901</v>
      </c>
      <c r="AS89" s="19">
        <f t="shared" si="25"/>
        <v>0.16092794152011436</v>
      </c>
      <c r="AT89" s="19">
        <f t="shared" si="25"/>
        <v>0.1327728622956057</v>
      </c>
      <c r="AU89" s="19">
        <f t="shared" si="25"/>
        <v>0.20993609284358894</v>
      </c>
      <c r="AV89" s="19">
        <f t="shared" si="25"/>
        <v>0.22114703857050166</v>
      </c>
      <c r="AW89" s="19">
        <f t="shared" si="25"/>
        <v>0.14800007572946705</v>
      </c>
      <c r="AX89" s="19">
        <f t="shared" si="25"/>
        <v>8.5257162437724077E-2</v>
      </c>
      <c r="AY89" s="19">
        <f t="shared" ref="AY89:AY97" si="26">AY77/$AA77-1</f>
        <v>2.8043879531394644E-2</v>
      </c>
      <c r="AZ89" s="31"/>
      <c r="BA89" s="31"/>
      <c r="BB89" s="31"/>
      <c r="BC89" s="31"/>
      <c r="BD89" s="31"/>
      <c r="BE89" s="31"/>
      <c r="BF89" s="31"/>
      <c r="BG89" s="31"/>
    </row>
    <row r="90" spans="1:69" s="32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7" t="s">
        <v>195</v>
      </c>
      <c r="Z90" s="35"/>
      <c r="AA90" s="6">
        <f t="shared" ref="AA90:AX97" si="27">AA78/$AA78-1</f>
        <v>0</v>
      </c>
      <c r="AB90" s="19">
        <f t="shared" si="27"/>
        <v>-2.1725257977917467E-2</v>
      </c>
      <c r="AC90" s="19">
        <f t="shared" si="27"/>
        <v>-4.2215412829884169E-2</v>
      </c>
      <c r="AD90" s="19">
        <f t="shared" si="27"/>
        <v>-6.9868835444616417E-2</v>
      </c>
      <c r="AE90" s="19">
        <f t="shared" si="27"/>
        <v>-3.6261157369020802E-2</v>
      </c>
      <c r="AF90" s="19">
        <f t="shared" si="27"/>
        <v>-4.8007184661537972E-2</v>
      </c>
      <c r="AG90" s="19">
        <f t="shared" si="27"/>
        <v>-3.9489372638219833E-2</v>
      </c>
      <c r="AH90" s="19">
        <f t="shared" si="27"/>
        <v>-5.6851206070298255E-2</v>
      </c>
      <c r="AI90" s="19">
        <f t="shared" si="27"/>
        <v>-0.11688846339640524</v>
      </c>
      <c r="AJ90" s="19">
        <f t="shared" si="27"/>
        <v>-9.3988762341787324E-2</v>
      </c>
      <c r="AK90" s="19">
        <f t="shared" si="27"/>
        <v>-7.180495613707738E-2</v>
      </c>
      <c r="AL90" s="19">
        <f t="shared" si="27"/>
        <v>-9.6755529768799642E-2</v>
      </c>
      <c r="AM90" s="19">
        <f t="shared" si="27"/>
        <v>-6.7976036231417347E-2</v>
      </c>
      <c r="AN90" s="19">
        <f t="shared" si="27"/>
        <v>-6.1722049202574514E-2</v>
      </c>
      <c r="AO90" s="19">
        <f t="shared" si="27"/>
        <v>-6.712294906855043E-2</v>
      </c>
      <c r="AP90" s="19">
        <f t="shared" si="27"/>
        <v>-8.9637446888142014E-2</v>
      </c>
      <c r="AQ90" s="19">
        <f t="shared" si="27"/>
        <v>-5.9867322882866114E-2</v>
      </c>
      <c r="AR90" s="19">
        <f t="shared" si="27"/>
        <v>-5.9651848171108468E-2</v>
      </c>
      <c r="AS90" s="19">
        <f t="shared" si="27"/>
        <v>-0.16907611290746538</v>
      </c>
      <c r="AT90" s="19">
        <f t="shared" si="27"/>
        <v>-0.23859164538773625</v>
      </c>
      <c r="AU90" s="19">
        <f t="shared" si="27"/>
        <v>-0.17611621173466563</v>
      </c>
      <c r="AV90" s="19">
        <f t="shared" si="27"/>
        <v>-0.14529829051304566</v>
      </c>
      <c r="AW90" s="19">
        <f t="shared" si="27"/>
        <v>-0.13876880420169702</v>
      </c>
      <c r="AX90" s="19">
        <f t="shared" si="27"/>
        <v>-0.13955213191395466</v>
      </c>
      <c r="AY90" s="19">
        <f t="shared" si="26"/>
        <v>-0.15141484436940233</v>
      </c>
      <c r="AZ90" s="31"/>
      <c r="BA90" s="31"/>
      <c r="BB90" s="31"/>
      <c r="BC90" s="31"/>
      <c r="BD90" s="31"/>
      <c r="BE90" s="31"/>
      <c r="BF90" s="31"/>
      <c r="BG90" s="31"/>
    </row>
    <row r="91" spans="1:69" s="32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7" t="s">
        <v>196</v>
      </c>
      <c r="Z91" s="35"/>
      <c r="AA91" s="6">
        <f t="shared" si="27"/>
        <v>0</v>
      </c>
      <c r="AB91" s="19">
        <f t="shared" si="27"/>
        <v>6.0304090605257432E-2</v>
      </c>
      <c r="AC91" s="19">
        <f t="shared" si="27"/>
        <v>9.1643835757845737E-2</v>
      </c>
      <c r="AD91" s="19">
        <f t="shared" si="27"/>
        <v>0.10744714476883788</v>
      </c>
      <c r="AE91" s="19">
        <f t="shared" si="27"/>
        <v>0.1538770279607542</v>
      </c>
      <c r="AF91" s="19">
        <f t="shared" si="27"/>
        <v>0.19540605648868703</v>
      </c>
      <c r="AG91" s="19">
        <f t="shared" si="27"/>
        <v>0.2257671841708202</v>
      </c>
      <c r="AH91" s="19">
        <f t="shared" si="27"/>
        <v>0.23109824687874903</v>
      </c>
      <c r="AI91" s="19">
        <f t="shared" si="27"/>
        <v>0.22128666547998321</v>
      </c>
      <c r="AJ91" s="19">
        <f t="shared" si="27"/>
        <v>0.24132815208590652</v>
      </c>
      <c r="AK91" s="19">
        <f t="shared" si="27"/>
        <v>0.23569565749691712</v>
      </c>
      <c r="AL91" s="19">
        <f t="shared" si="27"/>
        <v>0.25523860834302026</v>
      </c>
      <c r="AM91" s="19">
        <f t="shared" si="27"/>
        <v>0.23685456124548399</v>
      </c>
      <c r="AN91" s="19">
        <f t="shared" si="27"/>
        <v>0.21839447843587445</v>
      </c>
      <c r="AO91" s="19">
        <f t="shared" si="27"/>
        <v>0.18913836252356431</v>
      </c>
      <c r="AP91" s="19">
        <f t="shared" si="27"/>
        <v>0.16223007740460171</v>
      </c>
      <c r="AQ91" s="19">
        <f t="shared" si="27"/>
        <v>0.1450340069369247</v>
      </c>
      <c r="AR91" s="19">
        <f t="shared" si="27"/>
        <v>0.13485838636229208</v>
      </c>
      <c r="AS91" s="19">
        <f t="shared" si="27"/>
        <v>9.2195796578550926E-2</v>
      </c>
      <c r="AT91" s="19">
        <f t="shared" si="27"/>
        <v>7.3605841318193255E-2</v>
      </c>
      <c r="AU91" s="19">
        <f t="shared" si="27"/>
        <v>7.7101951243890188E-2</v>
      </c>
      <c r="AV91" s="19">
        <f t="shared" si="27"/>
        <v>6.8971278904060851E-2</v>
      </c>
      <c r="AW91" s="19">
        <f t="shared" si="27"/>
        <v>9.6497859297469679E-2</v>
      </c>
      <c r="AX91" s="19">
        <f t="shared" si="27"/>
        <v>8.9340013258694784E-2</v>
      </c>
      <c r="AY91" s="19">
        <f t="shared" si="26"/>
        <v>5.2378253717012768E-2</v>
      </c>
      <c r="AZ91" s="31"/>
      <c r="BA91" s="31"/>
      <c r="BB91" s="31"/>
      <c r="BC91" s="31"/>
      <c r="BD91" s="31"/>
      <c r="BE91" s="31"/>
      <c r="BF91" s="31"/>
      <c r="BG91" s="31"/>
    </row>
    <row r="92" spans="1:69" s="32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7" t="s">
        <v>202</v>
      </c>
      <c r="Z92" s="35"/>
      <c r="AA92" s="6">
        <f t="shared" si="27"/>
        <v>0</v>
      </c>
      <c r="AB92" s="19">
        <f t="shared" si="27"/>
        <v>2.4830466635357373E-2</v>
      </c>
      <c r="AC92" s="19">
        <f t="shared" si="27"/>
        <v>5.8601123218364082E-2</v>
      </c>
      <c r="AD92" s="19">
        <f t="shared" si="27"/>
        <v>0.10429199224622931</v>
      </c>
      <c r="AE92" s="19">
        <f t="shared" si="27"/>
        <v>0.21617282463575704</v>
      </c>
      <c r="AF92" s="19">
        <f t="shared" si="27"/>
        <v>0.2425407680293421</v>
      </c>
      <c r="AG92" s="19">
        <f t="shared" si="27"/>
        <v>0.2784997004367511</v>
      </c>
      <c r="AH92" s="19">
        <f t="shared" si="27"/>
        <v>0.31780301226252949</v>
      </c>
      <c r="AI92" s="19">
        <f t="shared" si="27"/>
        <v>0.41206497691524269</v>
      </c>
      <c r="AJ92" s="19">
        <f t="shared" si="27"/>
        <v>0.48500364006477503</v>
      </c>
      <c r="AK92" s="19">
        <f t="shared" si="27"/>
        <v>0.53490898706470746</v>
      </c>
      <c r="AL92" s="19">
        <f t="shared" si="27"/>
        <v>0.53265903537823278</v>
      </c>
      <c r="AM92" s="19">
        <f t="shared" si="27"/>
        <v>0.61607843532835838</v>
      </c>
      <c r="AN92" s="19">
        <f t="shared" si="27"/>
        <v>0.64674911822709502</v>
      </c>
      <c r="AO92" s="19">
        <f t="shared" si="27"/>
        <v>0.74320009678075349</v>
      </c>
      <c r="AP92" s="19">
        <f t="shared" si="27"/>
        <v>0.74354083594815168</v>
      </c>
      <c r="AQ92" s="19">
        <f t="shared" si="27"/>
        <v>0.72030357816600588</v>
      </c>
      <c r="AR92" s="19">
        <f t="shared" si="27"/>
        <v>0.73190469572962336</v>
      </c>
      <c r="AS92" s="19">
        <f t="shared" si="27"/>
        <v>0.68958779755970334</v>
      </c>
      <c r="AT92" s="19">
        <f t="shared" si="27"/>
        <v>0.60497168791310019</v>
      </c>
      <c r="AU92" s="19">
        <f t="shared" si="27"/>
        <v>0.59735089297715893</v>
      </c>
      <c r="AV92" s="19">
        <f t="shared" si="27"/>
        <v>0.72182629329148362</v>
      </c>
      <c r="AW92" s="19">
        <f t="shared" si="27"/>
        <v>0.85123661170081144</v>
      </c>
      <c r="AX92" s="19">
        <f t="shared" si="27"/>
        <v>1.0314552001252379</v>
      </c>
      <c r="AY92" s="19">
        <f t="shared" si="26"/>
        <v>0.90466579695537375</v>
      </c>
      <c r="AZ92" s="31"/>
      <c r="BA92" s="31"/>
      <c r="BB92" s="31"/>
      <c r="BC92" s="31"/>
      <c r="BD92" s="31"/>
      <c r="BE92" s="31"/>
      <c r="BF92" s="31"/>
      <c r="BG92" s="31"/>
      <c r="BH92" s="1089"/>
    </row>
    <row r="93" spans="1:69" s="32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7" t="s">
        <v>203</v>
      </c>
      <c r="Z93" s="35"/>
      <c r="AA93" s="6">
        <f t="shared" si="27"/>
        <v>0</v>
      </c>
      <c r="AB93" s="19">
        <f t="shared" si="27"/>
        <v>1.4570360340154798E-2</v>
      </c>
      <c r="AC93" s="19">
        <f t="shared" si="27"/>
        <v>7.0321980489376212E-2</v>
      </c>
      <c r="AD93" s="19">
        <f t="shared" si="27"/>
        <v>7.9234995200792913E-2</v>
      </c>
      <c r="AE93" s="19">
        <f t="shared" si="27"/>
        <v>0.13586942730496476</v>
      </c>
      <c r="AF93" s="19">
        <f t="shared" si="27"/>
        <v>0.16252435856390846</v>
      </c>
      <c r="AG93" s="19">
        <f t="shared" si="27"/>
        <v>0.15912044217034937</v>
      </c>
      <c r="AH93" s="19">
        <f t="shared" si="27"/>
        <v>0.1313864382657961</v>
      </c>
      <c r="AI93" s="19">
        <f t="shared" si="27"/>
        <v>0.13192973590215962</v>
      </c>
      <c r="AJ93" s="19">
        <f t="shared" si="27"/>
        <v>0.19629692055239478</v>
      </c>
      <c r="AK93" s="19">
        <f t="shared" si="27"/>
        <v>0.23484562952170807</v>
      </c>
      <c r="AL93" s="19">
        <f t="shared" si="27"/>
        <v>0.20645954325628701</v>
      </c>
      <c r="AM93" s="19">
        <f t="shared" si="27"/>
        <v>0.29373710525833818</v>
      </c>
      <c r="AN93" s="19">
        <f t="shared" si="27"/>
        <v>0.31002381484211061</v>
      </c>
      <c r="AO93" s="19">
        <f t="shared" si="27"/>
        <v>0.30235350411522588</v>
      </c>
      <c r="AP93" s="19">
        <f t="shared" si="27"/>
        <v>0.37733856951440314</v>
      </c>
      <c r="AQ93" s="19">
        <f t="shared" si="27"/>
        <v>0.28821397642364044</v>
      </c>
      <c r="AR93" s="19">
        <f t="shared" si="27"/>
        <v>0.40663338665195359</v>
      </c>
      <c r="AS93" s="19">
        <f t="shared" si="27"/>
        <v>0.33010142418722266</v>
      </c>
      <c r="AT93" s="19">
        <f t="shared" si="27"/>
        <v>0.25067277873215343</v>
      </c>
      <c r="AU93" s="19">
        <f t="shared" si="27"/>
        <v>0.33260918393961458</v>
      </c>
      <c r="AV93" s="19">
        <f t="shared" si="27"/>
        <v>0.46842548557673003</v>
      </c>
      <c r="AW93" s="19">
        <f t="shared" si="27"/>
        <v>0.56309023195969043</v>
      </c>
      <c r="AX93" s="19">
        <f t="shared" si="27"/>
        <v>0.54154428596259807</v>
      </c>
      <c r="AY93" s="19">
        <f t="shared" si="26"/>
        <v>0.46825267037174312</v>
      </c>
      <c r="AZ93" s="31"/>
      <c r="BA93" s="31"/>
      <c r="BB93" s="31"/>
      <c r="BC93" s="31"/>
      <c r="BD93" s="31"/>
      <c r="BE93" s="31"/>
      <c r="BF93" s="31"/>
      <c r="BG93" s="31"/>
    </row>
    <row r="94" spans="1:69" s="32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7" t="s">
        <v>140</v>
      </c>
      <c r="Z94" s="35"/>
      <c r="AA94" s="6">
        <f t="shared" si="27"/>
        <v>0</v>
      </c>
      <c r="AB94" s="19">
        <f t="shared" si="27"/>
        <v>1.729023802461982E-2</v>
      </c>
      <c r="AC94" s="19">
        <f t="shared" si="27"/>
        <v>1.6353273293058024E-2</v>
      </c>
      <c r="AD94" s="19">
        <f t="shared" si="27"/>
        <v>-4.0800562047448308E-3</v>
      </c>
      <c r="AE94" s="19">
        <f t="shared" si="27"/>
        <v>1.8751509305676262E-2</v>
      </c>
      <c r="AF94" s="19">
        <f t="shared" si="27"/>
        <v>2.2944441158288864E-2</v>
      </c>
      <c r="AG94" s="19">
        <f t="shared" si="27"/>
        <v>2.9905741848257783E-2</v>
      </c>
      <c r="AH94" s="19">
        <f t="shared" si="27"/>
        <v>-1.2084619587851342E-2</v>
      </c>
      <c r="AI94" s="19">
        <f t="shared" si="27"/>
        <v>-0.10459712433038293</v>
      </c>
      <c r="AJ94" s="19">
        <f t="shared" si="27"/>
        <v>-0.10225203126427684</v>
      </c>
      <c r="AK94" s="19">
        <f t="shared" si="27"/>
        <v>-9.48090809877975E-2</v>
      </c>
      <c r="AL94" s="19">
        <f t="shared" si="27"/>
        <v>-0.11678270856507056</v>
      </c>
      <c r="AM94" s="19">
        <f t="shared" si="27"/>
        <v>-0.15970513913800477</v>
      </c>
      <c r="AN94" s="19">
        <f t="shared" si="27"/>
        <v>-0.17165143572103092</v>
      </c>
      <c r="AO94" s="19">
        <f t="shared" si="27"/>
        <v>-0.17372178879702038</v>
      </c>
      <c r="AP94" s="19">
        <f t="shared" si="27"/>
        <v>-0.15674424017739153</v>
      </c>
      <c r="AQ94" s="19">
        <f t="shared" si="27"/>
        <v>-0.1547435119821734</v>
      </c>
      <c r="AR94" s="19">
        <f t="shared" si="27"/>
        <v>-0.16702689979736585</v>
      </c>
      <c r="AS94" s="19">
        <f t="shared" si="27"/>
        <v>-0.23152505193832318</v>
      </c>
      <c r="AT94" s="19">
        <f t="shared" si="27"/>
        <v>-0.31992644816873428</v>
      </c>
      <c r="AU94" s="19">
        <f t="shared" si="27"/>
        <v>-0.30164298628291208</v>
      </c>
      <c r="AV94" s="19">
        <f t="shared" si="27"/>
        <v>-0.30381997153889062</v>
      </c>
      <c r="AW94" s="19">
        <f t="shared" si="27"/>
        <v>-0.30089392156885941</v>
      </c>
      <c r="AX94" s="19">
        <f t="shared" si="27"/>
        <v>-0.27502700923223444</v>
      </c>
      <c r="AY94" s="19">
        <f t="shared" si="26"/>
        <v>-0.27925045665836201</v>
      </c>
      <c r="AZ94" s="31"/>
      <c r="BA94" s="31"/>
      <c r="BB94" s="31"/>
      <c r="BC94" s="31"/>
      <c r="BD94" s="31"/>
      <c r="BE94" s="31"/>
      <c r="BF94" s="31"/>
      <c r="BG94" s="31"/>
    </row>
    <row r="95" spans="1:69" s="32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7" t="s">
        <v>160</v>
      </c>
      <c r="Z95" s="35"/>
      <c r="AA95" s="6">
        <f t="shared" si="27"/>
        <v>0</v>
      </c>
      <c r="AB95" s="19">
        <f t="shared" si="27"/>
        <v>7.8301062706216396E-3</v>
      </c>
      <c r="AC95" s="19">
        <f t="shared" si="27"/>
        <v>8.3059907822191636E-2</v>
      </c>
      <c r="AD95" s="19">
        <f t="shared" si="27"/>
        <v>4.2237260018530787E-2</v>
      </c>
      <c r="AE95" s="19">
        <f t="shared" si="27"/>
        <v>0.19146365904512863</v>
      </c>
      <c r="AF95" s="19">
        <f t="shared" si="27"/>
        <v>0.21400436341360485</v>
      </c>
      <c r="AG95" s="19">
        <f t="shared" si="27"/>
        <v>0.23525145558928129</v>
      </c>
      <c r="AH95" s="19">
        <f t="shared" si="27"/>
        <v>0.30035919348222673</v>
      </c>
      <c r="AI95" s="19">
        <f t="shared" si="27"/>
        <v>0.31015526568858953</v>
      </c>
      <c r="AJ95" s="19">
        <f t="shared" si="27"/>
        <v>0.3067473953827633</v>
      </c>
      <c r="AK95" s="19">
        <f t="shared" si="27"/>
        <v>0.36875305589437679</v>
      </c>
      <c r="AL95" s="19">
        <f t="shared" si="27"/>
        <v>0.35272415269337221</v>
      </c>
      <c r="AM95" s="19">
        <f t="shared" si="27"/>
        <v>0.36366669610292734</v>
      </c>
      <c r="AN95" s="19">
        <f t="shared" si="27"/>
        <v>0.39473930635808641</v>
      </c>
      <c r="AO95" s="19">
        <f t="shared" si="27"/>
        <v>0.3606169299583426</v>
      </c>
      <c r="AP95" s="19">
        <f t="shared" si="27"/>
        <v>0.31767335836740718</v>
      </c>
      <c r="AQ95" s="19">
        <f t="shared" si="27"/>
        <v>0.24296101912033374</v>
      </c>
      <c r="AR95" s="19">
        <f t="shared" si="27"/>
        <v>0.26667390301966232</v>
      </c>
      <c r="AS95" s="19">
        <f t="shared" si="27"/>
        <v>0.32005940008796685</v>
      </c>
      <c r="AT95" s="19">
        <f t="shared" si="27"/>
        <v>0.16135749732540794</v>
      </c>
      <c r="AU95" s="19">
        <f t="shared" si="27"/>
        <v>0.18084264955862106</v>
      </c>
      <c r="AV95" s="19">
        <f t="shared" si="27"/>
        <v>0.15820047055220154</v>
      </c>
      <c r="AW95" s="19">
        <f t="shared" si="27"/>
        <v>0.2275251792591233</v>
      </c>
      <c r="AX95" s="19">
        <f t="shared" si="27"/>
        <v>0.20137241521092841</v>
      </c>
      <c r="AY95" s="19">
        <f t="shared" si="26"/>
        <v>0.20177119786259246</v>
      </c>
      <c r="AZ95" s="31"/>
      <c r="BA95" s="31"/>
      <c r="BB95" s="31"/>
      <c r="BC95" s="31"/>
      <c r="BD95" s="31"/>
      <c r="BE95" s="31"/>
      <c r="BF95" s="31"/>
      <c r="BG95" s="31"/>
    </row>
    <row r="96" spans="1:69" s="32" customFormat="1" ht="15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9" t="s">
        <v>373</v>
      </c>
      <c r="Z96" s="36"/>
      <c r="AA96" s="7">
        <f t="shared" si="27"/>
        <v>0</v>
      </c>
      <c r="AB96" s="20">
        <f t="shared" si="27"/>
        <v>-8.9966415884046302E-3</v>
      </c>
      <c r="AC96" s="20">
        <f t="shared" si="27"/>
        <v>-2.9406947021724084E-2</v>
      </c>
      <c r="AD96" s="20">
        <f t="shared" si="27"/>
        <v>-1.3228036625424933E-2</v>
      </c>
      <c r="AE96" s="20">
        <f t="shared" si="27"/>
        <v>-0.16279237496176169</v>
      </c>
      <c r="AF96" s="20">
        <f t="shared" si="27"/>
        <v>7.8797571906360275E-2</v>
      </c>
      <c r="AG96" s="20">
        <f t="shared" si="27"/>
        <v>0.15666154993655756</v>
      </c>
      <c r="AH96" s="20">
        <f t="shared" si="27"/>
        <v>0.2592379976266812</v>
      </c>
      <c r="AI96" s="20">
        <f t="shared" si="27"/>
        <v>0.21114750295676887</v>
      </c>
      <c r="AJ96" s="20">
        <f t="shared" si="27"/>
        <v>0.23910427639284393</v>
      </c>
      <c r="AK96" s="20">
        <f t="shared" si="27"/>
        <v>0.23744547636578694</v>
      </c>
      <c r="AL96" s="20">
        <f t="shared" si="27"/>
        <v>0.21186512473084385</v>
      </c>
      <c r="AM96" s="20">
        <f t="shared" si="27"/>
        <v>0.20226669885216708</v>
      </c>
      <c r="AN96" s="20">
        <f t="shared" si="27"/>
        <v>0.17415915927330117</v>
      </c>
      <c r="AO96" s="20">
        <f t="shared" si="27"/>
        <v>0.11549340528928131</v>
      </c>
      <c r="AP96" s="20">
        <f t="shared" si="27"/>
        <v>0.15344501320785242</v>
      </c>
      <c r="AQ96" s="20">
        <f t="shared" si="27"/>
        <v>0.15440580513227453</v>
      </c>
      <c r="AR96" s="20">
        <f t="shared" si="27"/>
        <v>0.28835912299516586</v>
      </c>
      <c r="AS96" s="20">
        <f t="shared" si="27"/>
        <v>0.16625807731977171</v>
      </c>
      <c r="AT96" s="20">
        <f t="shared" si="27"/>
        <v>5.4153426019062145E-2</v>
      </c>
      <c r="AU96" s="20">
        <f t="shared" si="27"/>
        <v>2.241439772192888E-2</v>
      </c>
      <c r="AV96" s="20">
        <f t="shared" si="27"/>
        <v>-2.0930101813313451E-3</v>
      </c>
      <c r="AW96" s="20">
        <f t="shared" si="27"/>
        <v>7.4020322988004317E-2</v>
      </c>
      <c r="AX96" s="20">
        <f t="shared" si="27"/>
        <v>7.8103216759404681E-2</v>
      </c>
      <c r="AY96" s="20">
        <f t="shared" si="26"/>
        <v>5.6114070779011982E-2</v>
      </c>
      <c r="AZ96" s="20">
        <f t="shared" ref="AZ96:BE96" si="28">AZ71/AY71-1</f>
        <v>-1</v>
      </c>
      <c r="BA96" s="20" t="e">
        <f t="shared" si="28"/>
        <v>#DIV/0!</v>
      </c>
      <c r="BB96" s="20" t="e">
        <f t="shared" si="28"/>
        <v>#DIV/0!</v>
      </c>
      <c r="BC96" s="20" t="e">
        <f t="shared" si="28"/>
        <v>#DIV/0!</v>
      </c>
      <c r="BD96" s="20" t="e">
        <f t="shared" si="28"/>
        <v>#DIV/0!</v>
      </c>
      <c r="BE96" s="20" t="e">
        <f t="shared" si="28"/>
        <v>#DIV/0!</v>
      </c>
      <c r="BF96" s="33"/>
      <c r="BG96" s="33"/>
    </row>
    <row r="97" spans="1:59" s="32" customFormat="1" ht="15" thickTop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390" t="s">
        <v>95</v>
      </c>
      <c r="Z97" s="37"/>
      <c r="AA97" s="942">
        <f>AA85/$AA85-1</f>
        <v>0</v>
      </c>
      <c r="AB97" s="21">
        <f>AB85/$AA85-1</f>
        <v>7.3363085422835095E-3</v>
      </c>
      <c r="AC97" s="21">
        <f t="shared" si="27"/>
        <v>1.6112014675284225E-2</v>
      </c>
      <c r="AD97" s="21">
        <f t="shared" si="27"/>
        <v>1.0139414273617753E-2</v>
      </c>
      <c r="AE97" s="21">
        <f t="shared" si="27"/>
        <v>6.3099890962043714E-2</v>
      </c>
      <c r="AF97" s="21">
        <f t="shared" si="27"/>
        <v>7.4827750398295034E-2</v>
      </c>
      <c r="AG97" s="21">
        <f t="shared" si="27"/>
        <v>8.5874676076914902E-2</v>
      </c>
      <c r="AH97" s="21">
        <f t="shared" si="27"/>
        <v>8.3965590368537457E-2</v>
      </c>
      <c r="AI97" s="21">
        <f t="shared" si="27"/>
        <v>5.3862011564601575E-2</v>
      </c>
      <c r="AJ97" s="21">
        <f t="shared" si="27"/>
        <v>8.3987078797549186E-2</v>
      </c>
      <c r="AK97" s="21">
        <f t="shared" si="27"/>
        <v>0.1023399836452914</v>
      </c>
      <c r="AL97" s="21">
        <f t="shared" si="27"/>
        <v>8.770890976621315E-2</v>
      </c>
      <c r="AM97" s="21">
        <f t="shared" si="27"/>
        <v>0.11972866987043407</v>
      </c>
      <c r="AN97" s="21">
        <f t="shared" si="27"/>
        <v>0.12413302817711336</v>
      </c>
      <c r="AO97" s="21">
        <f t="shared" si="27"/>
        <v>0.12321890545635816</v>
      </c>
      <c r="AP97" s="21">
        <f t="shared" si="27"/>
        <v>0.12971109961193639</v>
      </c>
      <c r="AQ97" s="21">
        <f t="shared" si="27"/>
        <v>0.11175166985054186</v>
      </c>
      <c r="AR97" s="21">
        <f t="shared" si="27"/>
        <v>0.14170110529911062</v>
      </c>
      <c r="AS97" s="21">
        <f t="shared" si="27"/>
        <v>6.873929832596426E-2</v>
      </c>
      <c r="AT97" s="21">
        <f t="shared" si="27"/>
        <v>5.7202494301837881E-3</v>
      </c>
      <c r="AU97" s="21">
        <f t="shared" si="27"/>
        <v>4.928799280634566E-2</v>
      </c>
      <c r="AV97" s="21">
        <f t="shared" si="27"/>
        <v>9.1582960503098887E-2</v>
      </c>
      <c r="AW97" s="21">
        <f t="shared" si="27"/>
        <v>0.12127466452230995</v>
      </c>
      <c r="AX97" s="21">
        <f t="shared" si="27"/>
        <v>0.13452974706707654</v>
      </c>
      <c r="AY97" s="21">
        <f t="shared" si="26"/>
        <v>9.4721101839070787E-2</v>
      </c>
      <c r="AZ97" s="34"/>
      <c r="BA97" s="34"/>
      <c r="BB97" s="34"/>
      <c r="BC97" s="34"/>
      <c r="BD97" s="34"/>
      <c r="BE97" s="34"/>
      <c r="BF97" s="34"/>
      <c r="BG97" s="34"/>
    </row>
    <row r="99" spans="1:59">
      <c r="Y99" s="667" t="s">
        <v>385</v>
      </c>
    </row>
    <row r="100" spans="1:59">
      <c r="Y100" s="496" t="s">
        <v>75</v>
      </c>
      <c r="Z100" s="367"/>
      <c r="AA100" s="13">
        <v>1990</v>
      </c>
      <c r="AB100" s="13">
        <f t="shared" ref="AB100:BE100" si="29">AA100+1</f>
        <v>1991</v>
      </c>
      <c r="AC100" s="13">
        <f t="shared" si="29"/>
        <v>1992</v>
      </c>
      <c r="AD100" s="13">
        <f t="shared" si="29"/>
        <v>1993</v>
      </c>
      <c r="AE100" s="13">
        <f t="shared" si="29"/>
        <v>1994</v>
      </c>
      <c r="AF100" s="13">
        <f t="shared" si="29"/>
        <v>1995</v>
      </c>
      <c r="AG100" s="13">
        <f t="shared" si="29"/>
        <v>1996</v>
      </c>
      <c r="AH100" s="13">
        <f t="shared" si="29"/>
        <v>1997</v>
      </c>
      <c r="AI100" s="13">
        <f t="shared" si="29"/>
        <v>1998</v>
      </c>
      <c r="AJ100" s="13">
        <f t="shared" si="29"/>
        <v>1999</v>
      </c>
      <c r="AK100" s="13">
        <f t="shared" si="29"/>
        <v>2000</v>
      </c>
      <c r="AL100" s="13">
        <f t="shared" si="29"/>
        <v>2001</v>
      </c>
      <c r="AM100" s="13">
        <f t="shared" si="29"/>
        <v>2002</v>
      </c>
      <c r="AN100" s="13">
        <f t="shared" si="29"/>
        <v>2003</v>
      </c>
      <c r="AO100" s="13">
        <f t="shared" si="29"/>
        <v>2004</v>
      </c>
      <c r="AP100" s="13">
        <f t="shared" si="29"/>
        <v>2005</v>
      </c>
      <c r="AQ100" s="13">
        <f t="shared" si="29"/>
        <v>2006</v>
      </c>
      <c r="AR100" s="13">
        <f t="shared" si="29"/>
        <v>2007</v>
      </c>
      <c r="AS100" s="13">
        <f t="shared" si="29"/>
        <v>2008</v>
      </c>
      <c r="AT100" s="13">
        <f t="shared" si="29"/>
        <v>2009</v>
      </c>
      <c r="AU100" s="13">
        <f t="shared" si="29"/>
        <v>2010</v>
      </c>
      <c r="AV100" s="13">
        <f t="shared" si="29"/>
        <v>2011</v>
      </c>
      <c r="AW100" s="13">
        <f t="shared" si="29"/>
        <v>2012</v>
      </c>
      <c r="AX100" s="13">
        <f t="shared" si="29"/>
        <v>2013</v>
      </c>
      <c r="AY100" s="13">
        <f t="shared" si="29"/>
        <v>2014</v>
      </c>
      <c r="AZ100" s="13">
        <f t="shared" si="29"/>
        <v>2015</v>
      </c>
      <c r="BA100" s="13">
        <f t="shared" si="29"/>
        <v>2016</v>
      </c>
      <c r="BB100" s="13">
        <f t="shared" si="29"/>
        <v>2017</v>
      </c>
      <c r="BC100" s="13">
        <f t="shared" si="29"/>
        <v>2018</v>
      </c>
      <c r="BD100" s="13">
        <f t="shared" si="29"/>
        <v>2019</v>
      </c>
      <c r="BE100" s="13">
        <f t="shared" si="29"/>
        <v>2020</v>
      </c>
      <c r="BF100" s="13" t="s">
        <v>136</v>
      </c>
      <c r="BG100" s="13" t="s">
        <v>11</v>
      </c>
    </row>
    <row r="101" spans="1:59" s="32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7" t="s">
        <v>194</v>
      </c>
      <c r="Z101" s="35"/>
      <c r="AA101" s="943"/>
      <c r="AB101" s="944"/>
      <c r="AC101" s="944"/>
      <c r="AD101" s="944"/>
      <c r="AE101" s="944"/>
      <c r="AF101" s="944"/>
      <c r="AG101" s="944"/>
      <c r="AH101" s="944"/>
      <c r="AI101" s="944"/>
      <c r="AJ101" s="944"/>
      <c r="AK101" s="944"/>
      <c r="AL101" s="944"/>
      <c r="AM101" s="944"/>
      <c r="AN101" s="944"/>
      <c r="AO101" s="944"/>
      <c r="AP101" s="19">
        <f>AP77/$AP77-1</f>
        <v>0</v>
      </c>
      <c r="AQ101" s="19">
        <f t="shared" ref="AQ101:BE101" si="30">AQ77/$AP77-1</f>
        <v>-0.15116185813194249</v>
      </c>
      <c r="AR101" s="19">
        <f t="shared" si="30"/>
        <v>3.8045830273154779E-2</v>
      </c>
      <c r="AS101" s="19">
        <f t="shared" si="30"/>
        <v>2.0296028861552351E-2</v>
      </c>
      <c r="AT101" s="19">
        <f t="shared" si="30"/>
        <v>-4.4484143529285314E-3</v>
      </c>
      <c r="AU101" s="19">
        <f t="shared" si="30"/>
        <v>6.3367455079198276E-2</v>
      </c>
      <c r="AV101" s="19">
        <f t="shared" si="30"/>
        <v>7.3220334828111744E-2</v>
      </c>
      <c r="AW101" s="19">
        <f t="shared" si="30"/>
        <v>8.9342124592515226E-3</v>
      </c>
      <c r="AX101" s="19">
        <f>AX77/$AP77-1</f>
        <v>-4.6208180949720457E-2</v>
      </c>
      <c r="AY101" s="19">
        <f>AY77/$AP77-1</f>
        <v>-9.6490789593823734E-2</v>
      </c>
      <c r="AZ101" s="19">
        <f t="shared" si="30"/>
        <v>-1</v>
      </c>
      <c r="BA101" s="19">
        <f t="shared" si="30"/>
        <v>-1</v>
      </c>
      <c r="BB101" s="19">
        <f t="shared" si="30"/>
        <v>-1</v>
      </c>
      <c r="BC101" s="19">
        <f t="shared" si="30"/>
        <v>-1</v>
      </c>
      <c r="BD101" s="19">
        <f t="shared" si="30"/>
        <v>-1</v>
      </c>
      <c r="BE101" s="19">
        <f t="shared" si="30"/>
        <v>-1</v>
      </c>
      <c r="BF101" s="31"/>
      <c r="BG101" s="31"/>
    </row>
    <row r="102" spans="1:59" s="32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7" t="s">
        <v>195</v>
      </c>
      <c r="Z102" s="35"/>
      <c r="AA102" s="943"/>
      <c r="AB102" s="944"/>
      <c r="AC102" s="944"/>
      <c r="AD102" s="944"/>
      <c r="AE102" s="944"/>
      <c r="AF102" s="944"/>
      <c r="AG102" s="944"/>
      <c r="AH102" s="944"/>
      <c r="AI102" s="944"/>
      <c r="AJ102" s="944"/>
      <c r="AK102" s="944"/>
      <c r="AL102" s="944"/>
      <c r="AM102" s="944"/>
      <c r="AN102" s="944"/>
      <c r="AO102" s="944"/>
      <c r="AP102" s="19">
        <f t="shared" ref="AP102:BE109" si="31">AP78/$AP78-1</f>
        <v>0</v>
      </c>
      <c r="AQ102" s="19">
        <f t="shared" si="31"/>
        <v>3.2701393421240565E-2</v>
      </c>
      <c r="AR102" s="19">
        <f t="shared" si="31"/>
        <v>3.2938084518673305E-2</v>
      </c>
      <c r="AS102" s="19">
        <f t="shared" si="31"/>
        <v>-8.7260471938109818E-2</v>
      </c>
      <c r="AT102" s="19">
        <f t="shared" si="31"/>
        <v>-0.16362074427427808</v>
      </c>
      <c r="AU102" s="19">
        <f t="shared" si="31"/>
        <v>-9.4993763254998198E-2</v>
      </c>
      <c r="AV102" s="19">
        <f t="shared" si="31"/>
        <v>-6.1141402878051476E-2</v>
      </c>
      <c r="AW102" s="19">
        <f t="shared" si="31"/>
        <v>-5.3969000752075225E-2</v>
      </c>
      <c r="AX102" s="19">
        <f t="shared" si="31"/>
        <v>-5.4829457621242472E-2</v>
      </c>
      <c r="AY102" s="19">
        <f t="shared" ref="AY102:AY109" si="32">AY78/$AP78-1</f>
        <v>-6.7860213790746249E-2</v>
      </c>
      <c r="AZ102" s="19">
        <f t="shared" si="31"/>
        <v>-1</v>
      </c>
      <c r="BA102" s="19">
        <f t="shared" si="31"/>
        <v>-1</v>
      </c>
      <c r="BB102" s="19">
        <f t="shared" si="31"/>
        <v>-1</v>
      </c>
      <c r="BC102" s="19">
        <f t="shared" si="31"/>
        <v>-1</v>
      </c>
      <c r="BD102" s="19">
        <f t="shared" si="31"/>
        <v>-1</v>
      </c>
      <c r="BE102" s="19">
        <f t="shared" si="31"/>
        <v>-1</v>
      </c>
      <c r="BF102" s="31"/>
      <c r="BG102" s="31"/>
    </row>
    <row r="103" spans="1:59" s="32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7" t="s">
        <v>196</v>
      </c>
      <c r="Z103" s="35"/>
      <c r="AA103" s="943"/>
      <c r="AB103" s="944"/>
      <c r="AC103" s="944"/>
      <c r="AD103" s="944"/>
      <c r="AE103" s="944"/>
      <c r="AF103" s="944"/>
      <c r="AG103" s="944"/>
      <c r="AH103" s="944"/>
      <c r="AI103" s="944"/>
      <c r="AJ103" s="944"/>
      <c r="AK103" s="944"/>
      <c r="AL103" s="944"/>
      <c r="AM103" s="944"/>
      <c r="AN103" s="944"/>
      <c r="AO103" s="944"/>
      <c r="AP103" s="19">
        <f t="shared" si="31"/>
        <v>0</v>
      </c>
      <c r="AQ103" s="19">
        <f t="shared" si="31"/>
        <v>-1.4795754129920624E-2</v>
      </c>
      <c r="AR103" s="19">
        <f t="shared" si="31"/>
        <v>-2.3551009025195691E-2</v>
      </c>
      <c r="AS103" s="19">
        <f t="shared" si="31"/>
        <v>-6.0258534164290278E-2</v>
      </c>
      <c r="AT103" s="19">
        <f t="shared" si="31"/>
        <v>-7.6253607447775651E-2</v>
      </c>
      <c r="AU103" s="19">
        <f t="shared" si="31"/>
        <v>-7.3245502603764057E-2</v>
      </c>
      <c r="AV103" s="19">
        <f t="shared" si="31"/>
        <v>-8.0241253701503701E-2</v>
      </c>
      <c r="AW103" s="19">
        <f t="shared" si="31"/>
        <v>-5.6556975580876467E-2</v>
      </c>
      <c r="AX103" s="19">
        <f t="shared" si="31"/>
        <v>-6.2715692497546716E-2</v>
      </c>
      <c r="AY103" s="19">
        <f t="shared" si="32"/>
        <v>-9.4518138725940837E-2</v>
      </c>
      <c r="AZ103" s="19">
        <f t="shared" si="31"/>
        <v>-1</v>
      </c>
      <c r="BA103" s="19">
        <f t="shared" si="31"/>
        <v>-1</v>
      </c>
      <c r="BB103" s="19">
        <f t="shared" si="31"/>
        <v>-1</v>
      </c>
      <c r="BC103" s="19">
        <f t="shared" si="31"/>
        <v>-1</v>
      </c>
      <c r="BD103" s="19">
        <f t="shared" si="31"/>
        <v>-1</v>
      </c>
      <c r="BE103" s="19">
        <f t="shared" si="31"/>
        <v>-1</v>
      </c>
      <c r="BF103" s="31"/>
      <c r="BG103" s="31"/>
    </row>
    <row r="104" spans="1:59" s="32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7" t="s">
        <v>202</v>
      </c>
      <c r="Z104" s="35"/>
      <c r="AA104" s="943"/>
      <c r="AB104" s="944"/>
      <c r="AC104" s="944"/>
      <c r="AD104" s="944"/>
      <c r="AE104" s="944"/>
      <c r="AF104" s="944"/>
      <c r="AG104" s="944"/>
      <c r="AH104" s="944"/>
      <c r="AI104" s="944"/>
      <c r="AJ104" s="944"/>
      <c r="AK104" s="944"/>
      <c r="AL104" s="944"/>
      <c r="AM104" s="944"/>
      <c r="AN104" s="944"/>
      <c r="AO104" s="944"/>
      <c r="AP104" s="19">
        <f t="shared" si="31"/>
        <v>0</v>
      </c>
      <c r="AQ104" s="19">
        <f t="shared" si="31"/>
        <v>-1.3327624626302104E-2</v>
      </c>
      <c r="AR104" s="19">
        <f t="shared" si="31"/>
        <v>-6.673855856206945E-3</v>
      </c>
      <c r="AS104" s="19">
        <f t="shared" si="31"/>
        <v>-3.0944522362797655E-2</v>
      </c>
      <c r="AT104" s="19">
        <f t="shared" si="31"/>
        <v>-7.9475711252668613E-2</v>
      </c>
      <c r="AU104" s="19">
        <f t="shared" si="31"/>
        <v>-8.3846583892308701E-2</v>
      </c>
      <c r="AV104" s="19">
        <f t="shared" si="31"/>
        <v>-1.2454278218760328E-2</v>
      </c>
      <c r="AW104" s="19">
        <f t="shared" si="31"/>
        <v>6.1768427519561797E-2</v>
      </c>
      <c r="AX104" s="19">
        <f t="shared" si="31"/>
        <v>0.16513198787255012</v>
      </c>
      <c r="AY104" s="19">
        <f t="shared" si="32"/>
        <v>9.2412496274915767E-2</v>
      </c>
      <c r="AZ104" s="19">
        <f t="shared" si="31"/>
        <v>-1</v>
      </c>
      <c r="BA104" s="19">
        <f t="shared" si="31"/>
        <v>-1</v>
      </c>
      <c r="BB104" s="19">
        <f t="shared" si="31"/>
        <v>-1</v>
      </c>
      <c r="BC104" s="19">
        <f t="shared" si="31"/>
        <v>-1</v>
      </c>
      <c r="BD104" s="19">
        <f t="shared" si="31"/>
        <v>-1</v>
      </c>
      <c r="BE104" s="19">
        <f t="shared" si="31"/>
        <v>-1</v>
      </c>
      <c r="BF104" s="31"/>
      <c r="BG104" s="31"/>
    </row>
    <row r="105" spans="1:59" s="32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7" t="s">
        <v>203</v>
      </c>
      <c r="Z105" s="35"/>
      <c r="AA105" s="943"/>
      <c r="AB105" s="944"/>
      <c r="AC105" s="944"/>
      <c r="AD105" s="944"/>
      <c r="AE105" s="944"/>
      <c r="AF105" s="944"/>
      <c r="AG105" s="944"/>
      <c r="AH105" s="944"/>
      <c r="AI105" s="944"/>
      <c r="AJ105" s="944"/>
      <c r="AK105" s="944"/>
      <c r="AL105" s="944"/>
      <c r="AM105" s="944"/>
      <c r="AN105" s="944"/>
      <c r="AO105" s="944"/>
      <c r="AP105" s="19">
        <f t="shared" si="31"/>
        <v>0</v>
      </c>
      <c r="AQ105" s="19">
        <f t="shared" si="31"/>
        <v>-6.4707832237780538E-2</v>
      </c>
      <c r="AR105" s="19">
        <f t="shared" si="31"/>
        <v>2.126914746014763E-2</v>
      </c>
      <c r="AS105" s="19">
        <f t="shared" si="31"/>
        <v>-3.4295957706197422E-2</v>
      </c>
      <c r="AT105" s="19">
        <f t="shared" si="31"/>
        <v>-9.1964164502346901E-2</v>
      </c>
      <c r="AU105" s="19">
        <f t="shared" si="31"/>
        <v>-3.2475229086598834E-2</v>
      </c>
      <c r="AV105" s="19">
        <f t="shared" si="31"/>
        <v>6.6132553083473766E-2</v>
      </c>
      <c r="AW105" s="19">
        <f t="shared" si="31"/>
        <v>0.13486274657274433</v>
      </c>
      <c r="AX105" s="19">
        <f t="shared" si="31"/>
        <v>0.11921957322816246</v>
      </c>
      <c r="AY105" s="19">
        <f t="shared" si="32"/>
        <v>6.6007082695282993E-2</v>
      </c>
      <c r="AZ105" s="19">
        <f t="shared" si="31"/>
        <v>-1</v>
      </c>
      <c r="BA105" s="19">
        <f t="shared" si="31"/>
        <v>-1</v>
      </c>
      <c r="BB105" s="19">
        <f t="shared" si="31"/>
        <v>-1</v>
      </c>
      <c r="BC105" s="19">
        <f t="shared" si="31"/>
        <v>-1</v>
      </c>
      <c r="BD105" s="19">
        <f t="shared" si="31"/>
        <v>-1</v>
      </c>
      <c r="BE105" s="19">
        <f t="shared" si="31"/>
        <v>-1</v>
      </c>
      <c r="BF105" s="31"/>
      <c r="BG105" s="31"/>
    </row>
    <row r="106" spans="1:59" s="32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7" t="s">
        <v>140</v>
      </c>
      <c r="Z106" s="35"/>
      <c r="AA106" s="943"/>
      <c r="AB106" s="944"/>
      <c r="AC106" s="944"/>
      <c r="AD106" s="944"/>
      <c r="AE106" s="944"/>
      <c r="AF106" s="944"/>
      <c r="AG106" s="944"/>
      <c r="AH106" s="944"/>
      <c r="AI106" s="944"/>
      <c r="AJ106" s="944"/>
      <c r="AK106" s="944"/>
      <c r="AL106" s="944"/>
      <c r="AM106" s="944"/>
      <c r="AN106" s="944"/>
      <c r="AO106" s="944"/>
      <c r="AP106" s="19">
        <f t="shared" si="31"/>
        <v>0</v>
      </c>
      <c r="AQ106" s="19">
        <f t="shared" si="31"/>
        <v>2.3726232188903129E-3</v>
      </c>
      <c r="AR106" s="19">
        <f t="shared" si="31"/>
        <v>-1.2193998677385243E-2</v>
      </c>
      <c r="AS106" s="19">
        <f t="shared" si="31"/>
        <v>-8.8681056595051322E-2</v>
      </c>
      <c r="AT106" s="19">
        <f t="shared" si="31"/>
        <v>-0.19351448963203122</v>
      </c>
      <c r="AU106" s="19">
        <f t="shared" si="31"/>
        <v>-0.17183250089629065</v>
      </c>
      <c r="AV106" s="19">
        <f t="shared" si="31"/>
        <v>-0.17441414380903686</v>
      </c>
      <c r="AW106" s="19">
        <f t="shared" si="31"/>
        <v>-0.17094420015795919</v>
      </c>
      <c r="AX106" s="19">
        <f t="shared" si="31"/>
        <v>-0.14026915046477184</v>
      </c>
      <c r="AY106" s="19">
        <f t="shared" si="32"/>
        <v>-0.14527765159498185</v>
      </c>
      <c r="AZ106" s="19">
        <f t="shared" si="31"/>
        <v>-1</v>
      </c>
      <c r="BA106" s="19">
        <f t="shared" si="31"/>
        <v>-1</v>
      </c>
      <c r="BB106" s="19">
        <f t="shared" si="31"/>
        <v>-1</v>
      </c>
      <c r="BC106" s="19">
        <f t="shared" si="31"/>
        <v>-1</v>
      </c>
      <c r="BD106" s="19">
        <f t="shared" si="31"/>
        <v>-1</v>
      </c>
      <c r="BE106" s="19">
        <f t="shared" si="31"/>
        <v>-1</v>
      </c>
      <c r="BF106" s="31"/>
      <c r="BG106" s="31"/>
    </row>
    <row r="107" spans="1:59" s="32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7" t="s">
        <v>160</v>
      </c>
      <c r="Z107" s="35"/>
      <c r="AA107" s="943"/>
      <c r="AB107" s="944"/>
      <c r="AC107" s="944"/>
      <c r="AD107" s="944"/>
      <c r="AE107" s="944"/>
      <c r="AF107" s="944"/>
      <c r="AG107" s="944"/>
      <c r="AH107" s="944"/>
      <c r="AI107" s="944"/>
      <c r="AJ107" s="944"/>
      <c r="AK107" s="944"/>
      <c r="AL107" s="944"/>
      <c r="AM107" s="944"/>
      <c r="AN107" s="944"/>
      <c r="AO107" s="944"/>
      <c r="AP107" s="19">
        <f t="shared" si="31"/>
        <v>0</v>
      </c>
      <c r="AQ107" s="19">
        <f t="shared" si="31"/>
        <v>-5.6700197186684953E-2</v>
      </c>
      <c r="AR107" s="19">
        <f t="shared" si="31"/>
        <v>-3.8704171275749988E-2</v>
      </c>
      <c r="AS107" s="19">
        <f t="shared" si="31"/>
        <v>1.8107990917537453E-3</v>
      </c>
      <c r="AT107" s="19">
        <f t="shared" si="31"/>
        <v>-0.1186302053155831</v>
      </c>
      <c r="AU107" s="19">
        <f t="shared" si="31"/>
        <v>-0.10384266171877299</v>
      </c>
      <c r="AV107" s="19">
        <f t="shared" si="31"/>
        <v>-0.121026115313428</v>
      </c>
      <c r="AW107" s="19">
        <f t="shared" si="31"/>
        <v>-6.8414663266757825E-2</v>
      </c>
      <c r="AX107" s="19">
        <f t="shared" si="31"/>
        <v>-8.8262346975410799E-2</v>
      </c>
      <c r="AY107" s="19">
        <f t="shared" si="32"/>
        <v>-8.7959705467838489E-2</v>
      </c>
      <c r="AZ107" s="19">
        <f t="shared" si="31"/>
        <v>-1</v>
      </c>
      <c r="BA107" s="19">
        <f t="shared" si="31"/>
        <v>-1</v>
      </c>
      <c r="BB107" s="19">
        <f t="shared" si="31"/>
        <v>-1</v>
      </c>
      <c r="BC107" s="19">
        <f t="shared" si="31"/>
        <v>-1</v>
      </c>
      <c r="BD107" s="19">
        <f t="shared" si="31"/>
        <v>-1</v>
      </c>
      <c r="BE107" s="19">
        <f t="shared" si="31"/>
        <v>-1</v>
      </c>
      <c r="BF107" s="31"/>
      <c r="BG107" s="31"/>
    </row>
    <row r="108" spans="1:59" s="32" customFormat="1" ht="15" thickBo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9" t="s">
        <v>373</v>
      </c>
      <c r="Z108" s="36"/>
      <c r="AA108" s="945"/>
      <c r="AB108" s="946"/>
      <c r="AC108" s="946"/>
      <c r="AD108" s="946"/>
      <c r="AE108" s="946"/>
      <c r="AF108" s="946"/>
      <c r="AG108" s="946"/>
      <c r="AH108" s="946"/>
      <c r="AI108" s="946"/>
      <c r="AJ108" s="946"/>
      <c r="AK108" s="946"/>
      <c r="AL108" s="946"/>
      <c r="AM108" s="946"/>
      <c r="AN108" s="946"/>
      <c r="AO108" s="946"/>
      <c r="AP108" s="20">
        <f t="shared" si="31"/>
        <v>0</v>
      </c>
      <c r="AQ108" s="20">
        <f t="shared" si="31"/>
        <v>8.3297592292663758E-4</v>
      </c>
      <c r="AR108" s="20">
        <f t="shared" si="31"/>
        <v>0.11696622573459559</v>
      </c>
      <c r="AS108" s="20">
        <f t="shared" si="31"/>
        <v>1.1108517497756321E-2</v>
      </c>
      <c r="AT108" s="20">
        <f t="shared" si="31"/>
        <v>-8.6082635974687571E-2</v>
      </c>
      <c r="AU108" s="20">
        <f t="shared" si="31"/>
        <v>-0.1135993601650015</v>
      </c>
      <c r="AV108" s="20">
        <f t="shared" si="31"/>
        <v>-0.13484650036035628</v>
      </c>
      <c r="AW108" s="20">
        <f t="shared" si="31"/>
        <v>-6.8858670600135286E-2</v>
      </c>
      <c r="AX108" s="20">
        <f t="shared" si="31"/>
        <v>-6.5318932056339984E-2</v>
      </c>
      <c r="AY108" s="20">
        <f t="shared" si="32"/>
        <v>-8.4382819566017231E-2</v>
      </c>
      <c r="AZ108" s="20">
        <f t="shared" si="31"/>
        <v>-1</v>
      </c>
      <c r="BA108" s="20">
        <f t="shared" si="31"/>
        <v>-1</v>
      </c>
      <c r="BB108" s="20">
        <f t="shared" si="31"/>
        <v>-1</v>
      </c>
      <c r="BC108" s="20">
        <f t="shared" si="31"/>
        <v>-1</v>
      </c>
      <c r="BD108" s="20">
        <f t="shared" si="31"/>
        <v>-1</v>
      </c>
      <c r="BE108" s="20">
        <f t="shared" si="31"/>
        <v>-1</v>
      </c>
      <c r="BF108" s="33"/>
      <c r="BG108" s="33"/>
    </row>
    <row r="109" spans="1:59" s="32" customFormat="1" ht="15" thickTop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390" t="s">
        <v>95</v>
      </c>
      <c r="Z109" s="37"/>
      <c r="AA109" s="947"/>
      <c r="AB109" s="948"/>
      <c r="AC109" s="948"/>
      <c r="AD109" s="948"/>
      <c r="AE109" s="948"/>
      <c r="AF109" s="948"/>
      <c r="AG109" s="948"/>
      <c r="AH109" s="948"/>
      <c r="AI109" s="948"/>
      <c r="AJ109" s="948"/>
      <c r="AK109" s="948"/>
      <c r="AL109" s="948"/>
      <c r="AM109" s="948"/>
      <c r="AN109" s="948"/>
      <c r="AO109" s="948"/>
      <c r="AP109" s="21">
        <f t="shared" si="31"/>
        <v>0</v>
      </c>
      <c r="AQ109" s="21">
        <f t="shared" si="31"/>
        <v>-1.5897365058698432E-2</v>
      </c>
      <c r="AR109" s="21">
        <f t="shared" si="31"/>
        <v>1.061333795099717E-2</v>
      </c>
      <c r="AS109" s="21">
        <f t="shared" si="31"/>
        <v>-5.3971144752774647E-2</v>
      </c>
      <c r="AT109" s="21">
        <f t="shared" si="31"/>
        <v>-0.10975447636510272</v>
      </c>
      <c r="AU109" s="21">
        <f t="shared" si="31"/>
        <v>-7.1189091470568622E-2</v>
      </c>
      <c r="AV109" s="21">
        <f t="shared" si="31"/>
        <v>-3.3750344775699603E-2</v>
      </c>
      <c r="AW109" s="21">
        <f t="shared" si="31"/>
        <v>-7.4677810039437409E-3</v>
      </c>
      <c r="AX109" s="21">
        <f t="shared" si="31"/>
        <v>4.2653802877528069E-3</v>
      </c>
      <c r="AY109" s="21">
        <f t="shared" si="32"/>
        <v>-3.0972518358795331E-2</v>
      </c>
      <c r="AZ109" s="21">
        <f t="shared" si="31"/>
        <v>-1</v>
      </c>
      <c r="BA109" s="21">
        <f t="shared" si="31"/>
        <v>-1</v>
      </c>
      <c r="BB109" s="21">
        <f t="shared" si="31"/>
        <v>-1</v>
      </c>
      <c r="BC109" s="21">
        <f t="shared" si="31"/>
        <v>-1</v>
      </c>
      <c r="BD109" s="21">
        <f t="shared" si="31"/>
        <v>-1</v>
      </c>
      <c r="BE109" s="21">
        <f t="shared" si="31"/>
        <v>-1</v>
      </c>
      <c r="BF109" s="34"/>
      <c r="BG109" s="34"/>
    </row>
    <row r="111" spans="1:59">
      <c r="Y111" s="667" t="s">
        <v>387</v>
      </c>
    </row>
    <row r="112" spans="1:59">
      <c r="Y112" s="496" t="s">
        <v>75</v>
      </c>
      <c r="Z112" s="367"/>
      <c r="AA112" s="13">
        <v>1990</v>
      </c>
      <c r="AB112" s="13">
        <f t="shared" ref="AB112:BE112" si="33">AA112+1</f>
        <v>1991</v>
      </c>
      <c r="AC112" s="13">
        <f t="shared" si="33"/>
        <v>1992</v>
      </c>
      <c r="AD112" s="13">
        <f t="shared" si="33"/>
        <v>1993</v>
      </c>
      <c r="AE112" s="13">
        <f t="shared" si="33"/>
        <v>1994</v>
      </c>
      <c r="AF112" s="13">
        <f t="shared" si="33"/>
        <v>1995</v>
      </c>
      <c r="AG112" s="13">
        <f t="shared" si="33"/>
        <v>1996</v>
      </c>
      <c r="AH112" s="13">
        <f t="shared" si="33"/>
        <v>1997</v>
      </c>
      <c r="AI112" s="13">
        <f t="shared" si="33"/>
        <v>1998</v>
      </c>
      <c r="AJ112" s="13">
        <f t="shared" si="33"/>
        <v>1999</v>
      </c>
      <c r="AK112" s="13">
        <f t="shared" si="33"/>
        <v>2000</v>
      </c>
      <c r="AL112" s="13">
        <f t="shared" si="33"/>
        <v>2001</v>
      </c>
      <c r="AM112" s="13">
        <f t="shared" si="33"/>
        <v>2002</v>
      </c>
      <c r="AN112" s="13">
        <f t="shared" si="33"/>
        <v>2003</v>
      </c>
      <c r="AO112" s="13">
        <f t="shared" si="33"/>
        <v>2004</v>
      </c>
      <c r="AP112" s="13">
        <f t="shared" si="33"/>
        <v>2005</v>
      </c>
      <c r="AQ112" s="13">
        <f t="shared" si="33"/>
        <v>2006</v>
      </c>
      <c r="AR112" s="13">
        <f t="shared" si="33"/>
        <v>2007</v>
      </c>
      <c r="AS112" s="13">
        <f t="shared" si="33"/>
        <v>2008</v>
      </c>
      <c r="AT112" s="13">
        <f t="shared" si="33"/>
        <v>2009</v>
      </c>
      <c r="AU112" s="13">
        <f t="shared" si="33"/>
        <v>2010</v>
      </c>
      <c r="AV112" s="13">
        <f t="shared" si="33"/>
        <v>2011</v>
      </c>
      <c r="AW112" s="13">
        <f t="shared" si="33"/>
        <v>2012</v>
      </c>
      <c r="AX112" s="13">
        <f t="shared" si="33"/>
        <v>2013</v>
      </c>
      <c r="AY112" s="13">
        <f t="shared" si="33"/>
        <v>2014</v>
      </c>
      <c r="AZ112" s="13">
        <f t="shared" si="33"/>
        <v>2015</v>
      </c>
      <c r="BA112" s="13">
        <f t="shared" si="33"/>
        <v>2016</v>
      </c>
      <c r="BB112" s="13">
        <f t="shared" si="33"/>
        <v>2017</v>
      </c>
      <c r="BC112" s="13">
        <f t="shared" si="33"/>
        <v>2018</v>
      </c>
      <c r="BD112" s="13">
        <f t="shared" si="33"/>
        <v>2019</v>
      </c>
      <c r="BE112" s="13">
        <f t="shared" si="33"/>
        <v>2020</v>
      </c>
      <c r="BF112" s="13" t="s">
        <v>136</v>
      </c>
      <c r="BG112" s="13" t="s">
        <v>11</v>
      </c>
    </row>
    <row r="113" spans="1:59" s="32" customForma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7" t="s">
        <v>194</v>
      </c>
      <c r="Z113" s="35"/>
      <c r="AA113" s="35"/>
      <c r="AB113" s="19">
        <f t="shared" ref="AB113:AY113" si="34">AB77/AA77-1</f>
        <v>3.9453770972195379E-3</v>
      </c>
      <c r="AC113" s="19">
        <f t="shared" si="34"/>
        <v>3.6874853894848236E-3</v>
      </c>
      <c r="AD113" s="19">
        <f t="shared" si="34"/>
        <v>-1.5699713908706281E-2</v>
      </c>
      <c r="AE113" s="19">
        <f t="shared" si="34"/>
        <v>7.9611734299360082E-2</v>
      </c>
      <c r="AF113" s="19">
        <f t="shared" si="34"/>
        <v>2.7654626013829509E-2</v>
      </c>
      <c r="AG113" s="19">
        <f t="shared" si="34"/>
        <v>-3.2873759733848096E-2</v>
      </c>
      <c r="AH113" s="19">
        <f t="shared" si="34"/>
        <v>4.7950698572054584E-2</v>
      </c>
      <c r="AI113" s="19">
        <f t="shared" si="34"/>
        <v>-9.7306591877308501E-2</v>
      </c>
      <c r="AJ113" s="19">
        <f t="shared" si="34"/>
        <v>7.5958454356166438E-3</v>
      </c>
      <c r="AK113" s="19">
        <f t="shared" si="34"/>
        <v>-2.8017535731408083E-2</v>
      </c>
      <c r="AL113" s="19">
        <f t="shared" si="34"/>
        <v>-2.8776669948626599E-2</v>
      </c>
      <c r="AM113" s="19">
        <f t="shared" si="34"/>
        <v>6.9113579071004461E-2</v>
      </c>
      <c r="AN113" s="19">
        <f t="shared" si="34"/>
        <v>-5.5379528940026068E-3</v>
      </c>
      <c r="AO113" s="19">
        <f t="shared" si="34"/>
        <v>-3.7774635470917528E-2</v>
      </c>
      <c r="AP113" s="19">
        <f t="shared" si="34"/>
        <v>0.16147811731645545</v>
      </c>
      <c r="AQ113" s="19">
        <f t="shared" si="34"/>
        <v>-0.15116185813194249</v>
      </c>
      <c r="AR113" s="19">
        <f t="shared" si="34"/>
        <v>0.2229019633692515</v>
      </c>
      <c r="AS113" s="19">
        <f t="shared" si="34"/>
        <v>-1.7099246385809064E-2</v>
      </c>
      <c r="AT113" s="19">
        <f t="shared" si="34"/>
        <v>-2.4252219468197667E-2</v>
      </c>
      <c r="AU113" s="19">
        <f t="shared" si="34"/>
        <v>6.8118890482253613E-2</v>
      </c>
      <c r="AV113" s="19">
        <f t="shared" si="34"/>
        <v>9.2657337798434103E-3</v>
      </c>
      <c r="AW113" s="19">
        <f t="shared" si="34"/>
        <v>-5.99002090089511E-2</v>
      </c>
      <c r="AX113" s="19">
        <f t="shared" si="34"/>
        <v>-5.4654102049492059E-2</v>
      </c>
      <c r="AY113" s="19">
        <f t="shared" si="34"/>
        <v>-5.2718641153969292E-2</v>
      </c>
      <c r="AZ113" s="31"/>
      <c r="BA113" s="31"/>
      <c r="BB113" s="31"/>
      <c r="BC113" s="31"/>
      <c r="BD113" s="31"/>
      <c r="BE113" s="31"/>
      <c r="BF113" s="31"/>
      <c r="BG113" s="31"/>
    </row>
    <row r="114" spans="1:59" s="32" customForma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7" t="s">
        <v>195</v>
      </c>
      <c r="Z114" s="35"/>
      <c r="AA114" s="35"/>
      <c r="AB114" s="19">
        <f t="shared" ref="AB114:AY114" si="35">AB78/AA78-1</f>
        <v>-2.1725257977917467E-2</v>
      </c>
      <c r="AC114" s="19">
        <f t="shared" si="35"/>
        <v>-2.094519460822819E-2</v>
      </c>
      <c r="AD114" s="19">
        <f t="shared" si="35"/>
        <v>-2.8872277738815399E-2</v>
      </c>
      <c r="AE114" s="19">
        <f t="shared" si="35"/>
        <v>3.6132192271678631E-2</v>
      </c>
      <c r="AF114" s="19">
        <f t="shared" si="35"/>
        <v>-1.2187977461249555E-2</v>
      </c>
      <c r="AG114" s="19">
        <f t="shared" si="35"/>
        <v>8.947349061967369E-3</v>
      </c>
      <c r="AH114" s="19">
        <f t="shared" si="35"/>
        <v>-1.8075628668228205E-2</v>
      </c>
      <c r="AI114" s="19">
        <f t="shared" si="35"/>
        <v>-6.3656188411117198E-2</v>
      </c>
      <c r="AJ114" s="19">
        <f t="shared" si="35"/>
        <v>2.5930700829352782E-2</v>
      </c>
      <c r="AK114" s="19">
        <f t="shared" si="35"/>
        <v>2.4485133608330267E-2</v>
      </c>
      <c r="AL114" s="19">
        <f t="shared" si="35"/>
        <v>-2.6880744296892689E-2</v>
      </c>
      <c r="AM114" s="19">
        <f t="shared" si="35"/>
        <v>3.1862352315332521E-2</v>
      </c>
      <c r="AN114" s="19">
        <f t="shared" si="35"/>
        <v>6.7101139798542153E-3</v>
      </c>
      <c r="AO114" s="19">
        <f t="shared" si="35"/>
        <v>-5.7561832944978963E-3</v>
      </c>
      <c r="AP114" s="19">
        <f t="shared" si="35"/>
        <v>-2.4134474952633433E-2</v>
      </c>
      <c r="AQ114" s="19">
        <f t="shared" si="35"/>
        <v>3.2701393421240565E-2</v>
      </c>
      <c r="AR114" s="19">
        <f t="shared" si="35"/>
        <v>2.2919606668536652E-4</v>
      </c>
      <c r="AS114" s="19">
        <f t="shared" si="35"/>
        <v>-0.11636569341210135</v>
      </c>
      <c r="AT114" s="19">
        <f t="shared" si="35"/>
        <v>-8.3660529634682845E-2</v>
      </c>
      <c r="AU114" s="19">
        <f t="shared" si="35"/>
        <v>8.2052466688371739E-2</v>
      </c>
      <c r="AV114" s="19">
        <f t="shared" si="35"/>
        <v>3.74056652898902E-2</v>
      </c>
      <c r="AW114" s="19">
        <f t="shared" si="35"/>
        <v>7.6394913440245293E-3</v>
      </c>
      <c r="AX114" s="19">
        <f t="shared" si="35"/>
        <v>-9.0954405283882878E-4</v>
      </c>
      <c r="AY114" s="19">
        <f t="shared" si="35"/>
        <v>-1.3786671912889514E-2</v>
      </c>
      <c r="AZ114" s="31"/>
      <c r="BA114" s="31"/>
      <c r="BB114" s="31"/>
      <c r="BC114" s="31"/>
      <c r="BD114" s="31"/>
      <c r="BE114" s="31"/>
      <c r="BF114" s="31"/>
      <c r="BG114" s="31"/>
    </row>
    <row r="115" spans="1:59" s="32" customForma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7" t="s">
        <v>196</v>
      </c>
      <c r="Z115" s="35"/>
      <c r="AA115" s="35"/>
      <c r="AB115" s="19">
        <f t="shared" ref="AB115:AY115" si="36">AB79/AA79-1</f>
        <v>6.0304090605257432E-2</v>
      </c>
      <c r="AC115" s="19">
        <f t="shared" si="36"/>
        <v>2.9557317971581565E-2</v>
      </c>
      <c r="AD115" s="19">
        <f t="shared" si="36"/>
        <v>1.4476616359053729E-2</v>
      </c>
      <c r="AE115" s="19">
        <f t="shared" si="36"/>
        <v>4.1925145964061272E-2</v>
      </c>
      <c r="AF115" s="19">
        <f t="shared" si="36"/>
        <v>3.5990861696351795E-2</v>
      </c>
      <c r="AG115" s="19">
        <f t="shared" si="36"/>
        <v>2.539817120494936E-2</v>
      </c>
      <c r="AH115" s="19">
        <f t="shared" si="36"/>
        <v>4.3491641616553167E-3</v>
      </c>
      <c r="AI115" s="19">
        <f t="shared" si="36"/>
        <v>-7.969779360535667E-3</v>
      </c>
      <c r="AJ115" s="19">
        <f t="shared" si="36"/>
        <v>1.6410141183394344E-2</v>
      </c>
      <c r="AK115" s="19">
        <f t="shared" si="36"/>
        <v>-4.5374743008321783E-3</v>
      </c>
      <c r="AL115" s="19">
        <f t="shared" si="36"/>
        <v>1.5815343145002547E-2</v>
      </c>
      <c r="AM115" s="19">
        <f t="shared" si="36"/>
        <v>-1.4645858544618973E-2</v>
      </c>
      <c r="AN115" s="19">
        <f t="shared" si="36"/>
        <v>-1.4925023028593332E-2</v>
      </c>
      <c r="AO115" s="19">
        <f t="shared" si="36"/>
        <v>-2.4012022731642713E-2</v>
      </c>
      <c r="AP115" s="19">
        <f t="shared" si="36"/>
        <v>-2.2628388728337945E-2</v>
      </c>
      <c r="AQ115" s="19">
        <f t="shared" si="36"/>
        <v>-1.4795754129920624E-2</v>
      </c>
      <c r="AR115" s="19">
        <f t="shared" si="36"/>
        <v>-8.8867409290780408E-3</v>
      </c>
      <c r="AS115" s="19">
        <f t="shared" si="36"/>
        <v>-3.7592875284195748E-2</v>
      </c>
      <c r="AT115" s="19">
        <f t="shared" si="36"/>
        <v>-1.7020716723679996E-2</v>
      </c>
      <c r="AU115" s="19">
        <f t="shared" si="36"/>
        <v>3.2564185021610736E-3</v>
      </c>
      <c r="AV115" s="19">
        <f t="shared" si="36"/>
        <v>-7.5486562162845328E-3</v>
      </c>
      <c r="AW115" s="19">
        <f t="shared" si="36"/>
        <v>2.575053318703735E-2</v>
      </c>
      <c r="AX115" s="19">
        <f t="shared" si="36"/>
        <v>-6.5279161086194692E-3</v>
      </c>
      <c r="AY115" s="19">
        <f t="shared" si="36"/>
        <v>-3.3930415748810394E-2</v>
      </c>
      <c r="AZ115" s="31"/>
      <c r="BA115" s="31"/>
      <c r="BB115" s="31"/>
      <c r="BC115" s="31"/>
      <c r="BD115" s="31"/>
      <c r="BE115" s="31"/>
      <c r="BF115" s="31"/>
      <c r="BG115" s="31"/>
    </row>
    <row r="116" spans="1:59" s="32" customForma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7" t="s">
        <v>202</v>
      </c>
      <c r="Z116" s="35"/>
      <c r="AA116" s="35"/>
      <c r="AB116" s="19">
        <f t="shared" ref="AB116:AY116" si="37">AB80/AA80-1</f>
        <v>2.4830466635357373E-2</v>
      </c>
      <c r="AC116" s="19">
        <f t="shared" si="37"/>
        <v>3.2952432311931457E-2</v>
      </c>
      <c r="AD116" s="19">
        <f t="shared" si="37"/>
        <v>4.3161553512200745E-2</v>
      </c>
      <c r="AE116" s="19">
        <f t="shared" si="37"/>
        <v>0.10131453743674435</v>
      </c>
      <c r="AF116" s="19">
        <f t="shared" si="37"/>
        <v>2.168108253979617E-2</v>
      </c>
      <c r="AG116" s="19">
        <f t="shared" si="37"/>
        <v>2.893984111639214E-2</v>
      </c>
      <c r="AH116" s="19">
        <f t="shared" si="37"/>
        <v>3.0741745040966384E-2</v>
      </c>
      <c r="AI116" s="19">
        <f t="shared" si="37"/>
        <v>7.1529632104023966E-2</v>
      </c>
      <c r="AJ116" s="19">
        <f t="shared" si="37"/>
        <v>5.1653900027229582E-2</v>
      </c>
      <c r="AK116" s="19">
        <f t="shared" si="37"/>
        <v>3.360621189976043E-2</v>
      </c>
      <c r="AL116" s="19">
        <f t="shared" si="37"/>
        <v>-1.4658534841061055E-3</v>
      </c>
      <c r="AM116" s="19">
        <f t="shared" si="37"/>
        <v>5.442789167359674E-2</v>
      </c>
      <c r="AN116" s="19">
        <f t="shared" si="37"/>
        <v>1.8978461829734616E-2</v>
      </c>
      <c r="AO116" s="19">
        <f t="shared" si="37"/>
        <v>5.8570536025243758E-2</v>
      </c>
      <c r="AP116" s="19">
        <f t="shared" si="37"/>
        <v>1.9546761615463204E-4</v>
      </c>
      <c r="AQ116" s="19">
        <f t="shared" si="37"/>
        <v>-1.3327624626302104E-2</v>
      </c>
      <c r="AR116" s="19">
        <f t="shared" si="37"/>
        <v>6.7436455465523792E-3</v>
      </c>
      <c r="AS116" s="19">
        <f t="shared" si="37"/>
        <v>-2.4433733723490225E-2</v>
      </c>
      <c r="AT116" s="19">
        <f t="shared" si="37"/>
        <v>-5.0080919008065439E-2</v>
      </c>
      <c r="AU116" s="19">
        <f t="shared" si="37"/>
        <v>-4.7482425972574793E-3</v>
      </c>
      <c r="AV116" s="19">
        <f t="shared" si="37"/>
        <v>7.7926146885814118E-2</v>
      </c>
      <c r="AW116" s="19">
        <f t="shared" si="37"/>
        <v>7.5158753768328257E-2</v>
      </c>
      <c r="AX116" s="19">
        <f t="shared" si="37"/>
        <v>9.7350380435082151E-2</v>
      </c>
      <c r="AY116" s="19">
        <f t="shared" si="37"/>
        <v>-6.2413093413060672E-2</v>
      </c>
      <c r="AZ116" s="31"/>
      <c r="BA116" s="31"/>
      <c r="BB116" s="31"/>
      <c r="BC116" s="31"/>
      <c r="BD116" s="31"/>
      <c r="BE116" s="31"/>
      <c r="BF116" s="31"/>
      <c r="BG116" s="31"/>
    </row>
    <row r="117" spans="1:59" s="32" customForma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7" t="s">
        <v>203</v>
      </c>
      <c r="Z117" s="35"/>
      <c r="AA117" s="35"/>
      <c r="AB117" s="19">
        <f t="shared" ref="AB117:AY117" si="38">AB81/AA81-1</f>
        <v>1.4570360340154798E-2</v>
      </c>
      <c r="AC117" s="19">
        <f t="shared" si="38"/>
        <v>5.4950964791175005E-2</v>
      </c>
      <c r="AD117" s="19">
        <f t="shared" si="38"/>
        <v>8.327414435926439E-3</v>
      </c>
      <c r="AE117" s="19">
        <f t="shared" si="38"/>
        <v>5.2476460044399431E-2</v>
      </c>
      <c r="AF117" s="19">
        <f t="shared" si="38"/>
        <v>2.3466545201578981E-2</v>
      </c>
      <c r="AG117" s="19">
        <f t="shared" si="38"/>
        <v>-2.9280387705286071E-3</v>
      </c>
      <c r="AH117" s="19">
        <f t="shared" si="38"/>
        <v>-2.392676627514545E-2</v>
      </c>
      <c r="AI117" s="19">
        <f t="shared" si="38"/>
        <v>4.8020518718283611E-4</v>
      </c>
      <c r="AJ117" s="19">
        <f t="shared" si="38"/>
        <v>5.6865000192731774E-2</v>
      </c>
      <c r="AK117" s="19">
        <f t="shared" si="38"/>
        <v>3.2223362199673034E-2</v>
      </c>
      <c r="AL117" s="19">
        <f t="shared" si="38"/>
        <v>-2.2987558595818802E-2</v>
      </c>
      <c r="AM117" s="19">
        <f t="shared" si="38"/>
        <v>7.2341888702281087E-2</v>
      </c>
      <c r="AN117" s="19">
        <f t="shared" si="38"/>
        <v>1.2588886503738683E-2</v>
      </c>
      <c r="AO117" s="19">
        <f t="shared" si="38"/>
        <v>-5.8550925868544601E-3</v>
      </c>
      <c r="AP117" s="19">
        <f t="shared" si="38"/>
        <v>5.757658359442086E-2</v>
      </c>
      <c r="AQ117" s="19">
        <f t="shared" si="38"/>
        <v>-6.4707832237780538E-2</v>
      </c>
      <c r="AR117" s="19">
        <f t="shared" si="38"/>
        <v>9.1925264277190166E-2</v>
      </c>
      <c r="AS117" s="19">
        <f t="shared" si="38"/>
        <v>-5.4407895611585766E-2</v>
      </c>
      <c r="AT117" s="19">
        <f t="shared" si="38"/>
        <v>-5.9716232168990691E-2</v>
      </c>
      <c r="AU117" s="19">
        <f t="shared" si="38"/>
        <v>6.5513863098965563E-2</v>
      </c>
      <c r="AV117" s="19">
        <f t="shared" si="38"/>
        <v>0.10191757889255992</v>
      </c>
      <c r="AW117" s="19">
        <f t="shared" si="38"/>
        <v>6.4466836971152297E-2</v>
      </c>
      <c r="AX117" s="19">
        <f t="shared" si="38"/>
        <v>-1.3784198478471343E-2</v>
      </c>
      <c r="AY117" s="19">
        <f t="shared" si="38"/>
        <v>-4.7544281574167679E-2</v>
      </c>
      <c r="AZ117" s="31"/>
      <c r="BA117" s="31"/>
      <c r="BB117" s="31"/>
      <c r="BC117" s="31"/>
      <c r="BD117" s="31"/>
      <c r="BE117" s="31"/>
      <c r="BF117" s="31"/>
      <c r="BG117" s="31"/>
    </row>
    <row r="118" spans="1:59" s="32" customForma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7" t="s">
        <v>140</v>
      </c>
      <c r="Z118" s="35"/>
      <c r="AA118" s="35"/>
      <c r="AB118" s="19">
        <f t="shared" ref="AB118:AY118" si="39">AB82/AA82-1</f>
        <v>1.729023802461982E-2</v>
      </c>
      <c r="AC118" s="19">
        <f t="shared" si="39"/>
        <v>-9.2103973530821559E-4</v>
      </c>
      <c r="AD118" s="19">
        <f t="shared" si="39"/>
        <v>-2.0104554228075999E-2</v>
      </c>
      <c r="AE118" s="19">
        <f t="shared" si="39"/>
        <v>2.2925101211864973E-2</v>
      </c>
      <c r="AF118" s="19">
        <f t="shared" si="39"/>
        <v>4.1157552301152034E-3</v>
      </c>
      <c r="AG118" s="19">
        <f t="shared" si="39"/>
        <v>6.8051600946055224E-3</v>
      </c>
      <c r="AH118" s="19">
        <f t="shared" si="39"/>
        <v>-4.0771072273811826E-2</v>
      </c>
      <c r="AI118" s="19">
        <f t="shared" si="39"/>
        <v>-9.3644158777987929E-2</v>
      </c>
      <c r="AJ118" s="19">
        <f t="shared" si="39"/>
        <v>2.6190367820211335E-3</v>
      </c>
      <c r="AK118" s="19">
        <f t="shared" si="39"/>
        <v>8.2906901888744056E-3</v>
      </c>
      <c r="AL118" s="19">
        <f t="shared" si="39"/>
        <v>-2.4275130379403209E-2</v>
      </c>
      <c r="AM118" s="19">
        <f t="shared" si="39"/>
        <v>-4.8597815044132298E-2</v>
      </c>
      <c r="AN118" s="19">
        <f t="shared" si="39"/>
        <v>-1.4216791199664569E-2</v>
      </c>
      <c r="AO118" s="19">
        <f t="shared" si="39"/>
        <v>-2.4993742553190978E-3</v>
      </c>
      <c r="AP118" s="19">
        <f t="shared" si="39"/>
        <v>2.0547012361503914E-2</v>
      </c>
      <c r="AQ118" s="19">
        <f t="shared" si="39"/>
        <v>2.3726232188903129E-3</v>
      </c>
      <c r="AR118" s="19">
        <f t="shared" si="39"/>
        <v>-1.4532142597328934E-2</v>
      </c>
      <c r="AS118" s="19">
        <f t="shared" si="39"/>
        <v>-7.7431254533030125E-2</v>
      </c>
      <c r="AT118" s="19">
        <f t="shared" si="39"/>
        <v>-0.11503484460148738</v>
      </c>
      <c r="AU118" s="19">
        <f t="shared" si="39"/>
        <v>2.6884535998480397E-2</v>
      </c>
      <c r="AV118" s="19">
        <f t="shared" si="39"/>
        <v>-3.1172956141604091E-3</v>
      </c>
      <c r="AW118" s="19">
        <f t="shared" si="39"/>
        <v>4.2030076279251372E-3</v>
      </c>
      <c r="AX118" s="19">
        <f t="shared" si="39"/>
        <v>3.6999982026580058E-2</v>
      </c>
      <c r="AY118" s="19">
        <f t="shared" si="39"/>
        <v>-5.8256617555570989E-3</v>
      </c>
      <c r="AZ118" s="31"/>
      <c r="BA118" s="31"/>
      <c r="BB118" s="31"/>
      <c r="BC118" s="31"/>
      <c r="BD118" s="31"/>
      <c r="BE118" s="31"/>
      <c r="BF118" s="31"/>
      <c r="BG118" s="31"/>
    </row>
    <row r="119" spans="1:59" s="32" customForma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7" t="s">
        <v>160</v>
      </c>
      <c r="Z119" s="35"/>
      <c r="AA119" s="35"/>
      <c r="AB119" s="19">
        <f t="shared" ref="AB119:AY119" si="40">AB83/AA83-1</f>
        <v>7.8301062706216396E-3</v>
      </c>
      <c r="AC119" s="19">
        <f t="shared" si="40"/>
        <v>7.4645320757434686E-2</v>
      </c>
      <c r="AD119" s="19">
        <f t="shared" si="40"/>
        <v>-3.7691957304325618E-2</v>
      </c>
      <c r="AE119" s="19">
        <f t="shared" si="40"/>
        <v>0.14317891400653315</v>
      </c>
      <c r="AF119" s="19">
        <f t="shared" si="40"/>
        <v>1.8918499273860245E-2</v>
      </c>
      <c r="AG119" s="19">
        <f t="shared" si="40"/>
        <v>1.7501660468445701E-2</v>
      </c>
      <c r="AH119" s="19">
        <f t="shared" si="40"/>
        <v>5.2708084332420801E-2</v>
      </c>
      <c r="AI119" s="19">
        <f t="shared" si="40"/>
        <v>7.5333586715606859E-3</v>
      </c>
      <c r="AJ119" s="19">
        <f t="shared" si="40"/>
        <v>-2.601119420784892E-3</v>
      </c>
      <c r="AK119" s="19">
        <f t="shared" si="40"/>
        <v>4.745038002807811E-2</v>
      </c>
      <c r="AL119" s="19">
        <f t="shared" si="40"/>
        <v>-1.1710588065522942E-2</v>
      </c>
      <c r="AM119" s="19">
        <f t="shared" si="40"/>
        <v>8.0892644577741368E-3</v>
      </c>
      <c r="AN119" s="19">
        <f t="shared" si="40"/>
        <v>2.2786074004709445E-2</v>
      </c>
      <c r="AO119" s="19">
        <f t="shared" si="40"/>
        <v>-2.4465056834773957E-2</v>
      </c>
      <c r="AP119" s="19">
        <f t="shared" si="40"/>
        <v>-3.1561838343618254E-2</v>
      </c>
      <c r="AQ119" s="19">
        <f t="shared" si="40"/>
        <v>-5.6700197186684953E-2</v>
      </c>
      <c r="AR119" s="19">
        <f t="shared" si="40"/>
        <v>1.907773738239249E-2</v>
      </c>
      <c r="AS119" s="19">
        <f t="shared" si="40"/>
        <v>4.2146204276441779E-2</v>
      </c>
      <c r="AT119" s="19">
        <f t="shared" si="40"/>
        <v>-0.12022330415736093</v>
      </c>
      <c r="AU119" s="19">
        <f t="shared" si="40"/>
        <v>1.6777910572831622E-2</v>
      </c>
      <c r="AV119" s="19">
        <f t="shared" si="40"/>
        <v>-1.9174594527800015E-2</v>
      </c>
      <c r="AW119" s="19">
        <f t="shared" si="40"/>
        <v>5.9855534917775843E-2</v>
      </c>
      <c r="AX119" s="19">
        <f t="shared" si="40"/>
        <v>-2.1305277064849637E-2</v>
      </c>
      <c r="AY119" s="19">
        <f t="shared" si="40"/>
        <v>3.3193924433017052E-4</v>
      </c>
      <c r="AZ119" s="31"/>
      <c r="BA119" s="31"/>
      <c r="BB119" s="31"/>
      <c r="BC119" s="31"/>
      <c r="BD119" s="31"/>
      <c r="BE119" s="31"/>
      <c r="BF119" s="31"/>
      <c r="BG119" s="31"/>
    </row>
    <row r="120" spans="1:59" s="32" customFormat="1" ht="15" thickBo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9" t="s">
        <v>373</v>
      </c>
      <c r="Z120" s="36"/>
      <c r="AA120" s="36"/>
      <c r="AB120" s="20">
        <f t="shared" ref="AB120:AQ120" si="41">AB84/AA84-1</f>
        <v>-8.9966415884046302E-3</v>
      </c>
      <c r="AC120" s="20">
        <f t="shared" si="41"/>
        <v>-2.0595596634539803E-2</v>
      </c>
      <c r="AD120" s="20">
        <f t="shared" si="41"/>
        <v>1.6669097668331689E-2</v>
      </c>
      <c r="AE120" s="20">
        <f t="shared" si="41"/>
        <v>-0.15156930262272017</v>
      </c>
      <c r="AF120" s="20">
        <f t="shared" si="41"/>
        <v>0.2885663479917393</v>
      </c>
      <c r="AG120" s="20">
        <f t="shared" si="41"/>
        <v>7.2176634484449886E-2</v>
      </c>
      <c r="AH120" s="20">
        <f t="shared" si="41"/>
        <v>8.8683200107887883E-2</v>
      </c>
      <c r="AI120" s="20">
        <f t="shared" si="41"/>
        <v>-3.8190155284822724E-2</v>
      </c>
      <c r="AJ120" s="20">
        <f t="shared" si="41"/>
        <v>2.3082880795133764E-2</v>
      </c>
      <c r="AK120" s="20">
        <f t="shared" si="41"/>
        <v>-1.3387089841105926E-3</v>
      </c>
      <c r="AL120" s="20">
        <f t="shared" si="41"/>
        <v>-2.0671902013872256E-2</v>
      </c>
      <c r="AM120" s="20">
        <f t="shared" si="41"/>
        <v>-7.9203747040815786E-3</v>
      </c>
      <c r="AN120" s="20">
        <f t="shared" si="41"/>
        <v>-2.3378789087064367E-2</v>
      </c>
      <c r="AO120" s="20">
        <f t="shared" si="41"/>
        <v>-4.9964055997594681E-2</v>
      </c>
      <c r="AP120" s="20">
        <f t="shared" si="41"/>
        <v>3.4022261125541187E-2</v>
      </c>
      <c r="AQ120" s="20">
        <f t="shared" si="41"/>
        <v>8.3297592292663758E-4</v>
      </c>
      <c r="AR120" s="20">
        <f t="shared" ref="AR120:AY121" si="42">AR84/AQ84-1</f>
        <v>0.11603659412258649</v>
      </c>
      <c r="AS120" s="20">
        <f t="shared" si="42"/>
        <v>-9.4772523822034049E-2</v>
      </c>
      <c r="AT120" s="20">
        <f t="shared" si="42"/>
        <v>-9.6123365386109105E-2</v>
      </c>
      <c r="AU120" s="20">
        <f t="shared" si="42"/>
        <v>-3.0108547307950873E-2</v>
      </c>
      <c r="AV120" s="20">
        <f t="shared" si="42"/>
        <v>-2.3970131834866293E-2</v>
      </c>
      <c r="AW120" s="20">
        <f t="shared" si="42"/>
        <v>7.627297327896887E-2</v>
      </c>
      <c r="AX120" s="20">
        <f t="shared" si="42"/>
        <v>3.8015051335729133E-3</v>
      </c>
      <c r="AY120" s="20">
        <f t="shared" si="42"/>
        <v>-2.0396141703842074E-2</v>
      </c>
      <c r="AZ120" s="33"/>
      <c r="BA120" s="33"/>
      <c r="BB120" s="33"/>
      <c r="BC120" s="33"/>
      <c r="BD120" s="33"/>
      <c r="BE120" s="33"/>
      <c r="BF120" s="33"/>
      <c r="BG120" s="33"/>
    </row>
    <row r="121" spans="1:59" s="32" customFormat="1" ht="15" thickTop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390" t="s">
        <v>95</v>
      </c>
      <c r="Z121" s="37"/>
      <c r="AA121" s="37"/>
      <c r="AB121" s="21">
        <f t="shared" ref="AB121:AN121" si="43">AB85/AA85-1</f>
        <v>7.3363085422835095E-3</v>
      </c>
      <c r="AC121" s="21">
        <f t="shared" si="43"/>
        <v>8.7117937262679579E-3</v>
      </c>
      <c r="AD121" s="21">
        <f t="shared" si="43"/>
        <v>-5.8778956605242128E-3</v>
      </c>
      <c r="AE121" s="21">
        <f t="shared" si="43"/>
        <v>5.2428878568716364E-2</v>
      </c>
      <c r="AF121" s="21">
        <f t="shared" si="43"/>
        <v>1.1031756785938818E-2</v>
      </c>
      <c r="AG121" s="21">
        <f t="shared" si="43"/>
        <v>1.0277856777075378E-2</v>
      </c>
      <c r="AH121" s="21">
        <f t="shared" si="43"/>
        <v>-1.758108693790339E-3</v>
      </c>
      <c r="AI121" s="21">
        <f t="shared" si="43"/>
        <v>-2.7771710717958253E-2</v>
      </c>
      <c r="AJ121" s="21">
        <f t="shared" si="43"/>
        <v>2.8585400083093182E-2</v>
      </c>
      <c r="AK121" s="21">
        <f t="shared" si="43"/>
        <v>1.6930925844707456E-2</v>
      </c>
      <c r="AL121" s="21">
        <f t="shared" si="43"/>
        <v>-1.3272741709590696E-2</v>
      </c>
      <c r="AM121" s="21">
        <f t="shared" si="43"/>
        <v>2.9437802537724211E-2</v>
      </c>
      <c r="AN121" s="21">
        <f t="shared" si="43"/>
        <v>3.9334156793437991E-3</v>
      </c>
      <c r="AO121" s="21">
        <f>AO85/AN85-1</f>
        <v>-8.1318020006715397E-4</v>
      </c>
      <c r="AP121" s="21">
        <f>AP85/AO85-1</f>
        <v>5.7799901016983846E-3</v>
      </c>
      <c r="AQ121" s="21">
        <f>AQ85/AP85-1</f>
        <v>-1.5897365058698432E-2</v>
      </c>
      <c r="AR121" s="21">
        <f t="shared" si="42"/>
        <v>2.693896151520514E-2</v>
      </c>
      <c r="AS121" s="21">
        <f t="shared" si="42"/>
        <v>-6.3906224347598628E-2</v>
      </c>
      <c r="AT121" s="21">
        <f t="shared" si="42"/>
        <v>-5.8965782389111432E-2</v>
      </c>
      <c r="AU121" s="21">
        <f t="shared" si="42"/>
        <v>4.3319942499761899E-2</v>
      </c>
      <c r="AV121" s="21">
        <f t="shared" si="42"/>
        <v>4.0308254727698056E-2</v>
      </c>
      <c r="AW121" s="21">
        <f t="shared" si="42"/>
        <v>2.7200593169323994E-2</v>
      </c>
      <c r="AX121" s="21">
        <f t="shared" si="42"/>
        <v>1.1821441225922769E-2</v>
      </c>
      <c r="AY121" s="21">
        <f t="shared" si="42"/>
        <v>-3.5088233984976513E-2</v>
      </c>
      <c r="AZ121" s="34"/>
      <c r="BA121" s="34"/>
      <c r="BB121" s="34"/>
      <c r="BC121" s="34"/>
      <c r="BD121" s="34"/>
      <c r="BE121" s="34"/>
      <c r="BF121" s="34"/>
      <c r="BG121" s="34"/>
    </row>
    <row r="129" spans="38:39">
      <c r="AL129" s="80"/>
    </row>
    <row r="130" spans="38:39">
      <c r="AL130" s="80"/>
      <c r="AM130" s="80"/>
    </row>
    <row r="131" spans="38:39">
      <c r="AM131" s="80"/>
    </row>
    <row r="132" spans="38:39">
      <c r="AM132" s="80"/>
    </row>
  </sheetData>
  <phoneticPr fontId="9"/>
  <pageMargins left="0.78740157480314965" right="0.78740157480314965" top="0.98425196850393704" bottom="0.98425196850393704" header="0.51181102362204722" footer="0.51181102362204722"/>
  <pageSetup paperSize="9" scale="3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37"/>
  <sheetViews>
    <sheetView zoomScale="85" zoomScaleNormal="85" workbookViewId="0">
      <pane xSplit="25" ySplit="4" topLeftCell="AR95" activePane="bottomRight" state="frozen"/>
      <selection activeCell="AQ33" sqref="AQ33"/>
      <selection pane="topRight" activeCell="AQ33" sqref="AQ33"/>
      <selection pane="bottomLeft" activeCell="AQ33" sqref="AQ33"/>
      <selection pane="bottomRight" activeCell="Y115" sqref="Y115"/>
    </sheetView>
  </sheetViews>
  <sheetFormatPr defaultRowHeight="14.25"/>
  <cols>
    <col min="1" max="1" width="1.625" style="1" customWidth="1"/>
    <col min="2" max="21" width="1.625" style="1" hidden="1" customWidth="1"/>
    <col min="22" max="23" width="1.625" style="1" customWidth="1"/>
    <col min="24" max="24" width="2.25" style="1" customWidth="1"/>
    <col min="25" max="25" width="35.25" style="1" customWidth="1"/>
    <col min="26" max="26" width="11.125" style="1" hidden="1" customWidth="1"/>
    <col min="27" max="48" width="11.125" style="1" customWidth="1"/>
    <col min="49" max="51" width="11.25" style="1" customWidth="1"/>
    <col min="52" max="57" width="11.25" style="1" hidden="1" customWidth="1"/>
    <col min="58" max="58" width="20.625" style="1" hidden="1" customWidth="1"/>
    <col min="59" max="59" width="5.5" style="1" hidden="1" customWidth="1"/>
    <col min="60" max="16384" width="9" style="1"/>
  </cols>
  <sheetData>
    <row r="1" spans="1:63" ht="23.25">
      <c r="A1" s="358" t="s">
        <v>456</v>
      </c>
      <c r="Z1" s="147"/>
    </row>
    <row r="2" spans="1:63" ht="15" customHeight="1">
      <c r="A2" s="147"/>
      <c r="Z2" s="147"/>
    </row>
    <row r="3" spans="1:63" ht="19.5" thickBot="1">
      <c r="V3" s="1" t="s">
        <v>276</v>
      </c>
    </row>
    <row r="4" spans="1:63" ht="15" thickBot="1">
      <c r="V4" s="400" t="s">
        <v>75</v>
      </c>
      <c r="W4" s="25"/>
      <c r="X4" s="104"/>
      <c r="Y4" s="852"/>
      <c r="Z4" s="403"/>
      <c r="AA4" s="27">
        <v>1990</v>
      </c>
      <c r="AB4" s="27">
        <f t="shared" ref="AB4:BE4" si="0">AA4+1</f>
        <v>1991</v>
      </c>
      <c r="AC4" s="27">
        <f t="shared" si="0"/>
        <v>1992</v>
      </c>
      <c r="AD4" s="27">
        <f t="shared" si="0"/>
        <v>1993</v>
      </c>
      <c r="AE4" s="27">
        <f t="shared" si="0"/>
        <v>1994</v>
      </c>
      <c r="AF4" s="27">
        <f t="shared" si="0"/>
        <v>1995</v>
      </c>
      <c r="AG4" s="27">
        <f t="shared" si="0"/>
        <v>1996</v>
      </c>
      <c r="AH4" s="27">
        <f t="shared" si="0"/>
        <v>1997</v>
      </c>
      <c r="AI4" s="27">
        <f t="shared" si="0"/>
        <v>1998</v>
      </c>
      <c r="AJ4" s="27">
        <f t="shared" si="0"/>
        <v>1999</v>
      </c>
      <c r="AK4" s="27">
        <f t="shared" si="0"/>
        <v>2000</v>
      </c>
      <c r="AL4" s="27">
        <f t="shared" si="0"/>
        <v>2001</v>
      </c>
      <c r="AM4" s="27">
        <f t="shared" si="0"/>
        <v>2002</v>
      </c>
      <c r="AN4" s="27">
        <f t="shared" si="0"/>
        <v>2003</v>
      </c>
      <c r="AO4" s="27">
        <f t="shared" si="0"/>
        <v>2004</v>
      </c>
      <c r="AP4" s="27">
        <f t="shared" si="0"/>
        <v>2005</v>
      </c>
      <c r="AQ4" s="27">
        <f t="shared" si="0"/>
        <v>2006</v>
      </c>
      <c r="AR4" s="27">
        <f t="shared" si="0"/>
        <v>2007</v>
      </c>
      <c r="AS4" s="27">
        <f t="shared" si="0"/>
        <v>2008</v>
      </c>
      <c r="AT4" s="27">
        <f t="shared" si="0"/>
        <v>2009</v>
      </c>
      <c r="AU4" s="27">
        <f t="shared" si="0"/>
        <v>2010</v>
      </c>
      <c r="AV4" s="27">
        <f t="shared" si="0"/>
        <v>2011</v>
      </c>
      <c r="AW4" s="27">
        <f t="shared" si="0"/>
        <v>2012</v>
      </c>
      <c r="AX4" s="27">
        <f t="shared" si="0"/>
        <v>2013</v>
      </c>
      <c r="AY4" s="27">
        <f t="shared" si="0"/>
        <v>2014</v>
      </c>
      <c r="AZ4" s="27">
        <f t="shared" si="0"/>
        <v>2015</v>
      </c>
      <c r="BA4" s="27">
        <f t="shared" si="0"/>
        <v>2016</v>
      </c>
      <c r="BB4" s="27">
        <f t="shared" si="0"/>
        <v>2017</v>
      </c>
      <c r="BC4" s="27">
        <f t="shared" si="0"/>
        <v>2018</v>
      </c>
      <c r="BD4" s="27">
        <f t="shared" si="0"/>
        <v>2019</v>
      </c>
      <c r="BE4" s="27">
        <f t="shared" si="0"/>
        <v>2020</v>
      </c>
      <c r="BF4" s="27" t="s">
        <v>136</v>
      </c>
      <c r="BG4" s="28" t="s">
        <v>11</v>
      </c>
    </row>
    <row r="5" spans="1:63">
      <c r="V5" s="769" t="s">
        <v>368</v>
      </c>
      <c r="W5" s="764"/>
      <c r="X5" s="858"/>
      <c r="Y5" s="853"/>
      <c r="Z5" s="232"/>
      <c r="AA5" s="719">
        <f>SUM(AA6,AA13,AA74,AA58,AA97)</f>
        <v>1066843.9067289077</v>
      </c>
      <c r="AB5" s="719">
        <f t="shared" ref="AB5:AX5" si="1">SUM(AB6,AB13,AB74,AB58,AB97)</f>
        <v>1074041.3040417375</v>
      </c>
      <c r="AC5" s="719">
        <f t="shared" si="1"/>
        <v>1082466.5023980646</v>
      </c>
      <c r="AD5" s="719">
        <f t="shared" si="1"/>
        <v>1077829.1288808056</v>
      </c>
      <c r="AE5" s="719">
        <f t="shared" si="1"/>
        <v>1134190.372837116</v>
      </c>
      <c r="AF5" s="719">
        <f t="shared" si="1"/>
        <v>1146651.5420578965</v>
      </c>
      <c r="AG5" s="719">
        <f t="shared" si="1"/>
        <v>1158374.2445240521</v>
      </c>
      <c r="AH5" s="719">
        <f t="shared" si="1"/>
        <v>1157171.0074931036</v>
      </c>
      <c r="AI5" s="719">
        <f t="shared" si="1"/>
        <v>1128113.1379557562</v>
      </c>
      <c r="AJ5" s="719">
        <f t="shared" si="1"/>
        <v>1162835.917925633</v>
      </c>
      <c r="AK5" s="719">
        <f t="shared" si="1"/>
        <v>1182090.8648413618</v>
      </c>
      <c r="AL5" s="719">
        <f t="shared" si="1"/>
        <v>1166998.1409992846</v>
      </c>
      <c r="AM5" s="719">
        <f t="shared" si="1"/>
        <v>1206508.1944683476</v>
      </c>
      <c r="AN5" s="719">
        <f t="shared" si="1"/>
        <v>1211652.4282235298</v>
      </c>
      <c r="AO5" s="719">
        <f t="shared" si="1"/>
        <v>1211616.0919220601</v>
      </c>
      <c r="AP5" s="719">
        <f t="shared" si="1"/>
        <v>1219019.1869170547</v>
      </c>
      <c r="AQ5" s="719">
        <f t="shared" si="1"/>
        <v>1199920.3335569187</v>
      </c>
      <c r="AR5" s="719">
        <f t="shared" si="1"/>
        <v>1234599.7143775274</v>
      </c>
      <c r="AS5" s="719">
        <f t="shared" si="1"/>
        <v>1153248.5008776989</v>
      </c>
      <c r="AT5" s="719">
        <f t="shared" si="1"/>
        <v>1089993.5575030358</v>
      </c>
      <c r="AU5" s="719">
        <f t="shared" si="1"/>
        <v>1138758.3317057912</v>
      </c>
      <c r="AV5" s="719">
        <f t="shared" si="1"/>
        <v>1188362.3614179539</v>
      </c>
      <c r="AW5" s="719">
        <f t="shared" si="1"/>
        <v>1220745.8823444163</v>
      </c>
      <c r="AX5" s="719">
        <f t="shared" si="1"/>
        <v>1235035.7796266524</v>
      </c>
      <c r="AY5" s="719">
        <f>SUM(AY6,AY13,AY74,AY58,AY97)</f>
        <v>1189304.0750013229</v>
      </c>
      <c r="AZ5" s="719"/>
      <c r="BA5" s="719"/>
      <c r="BB5" s="719"/>
      <c r="BC5" s="719"/>
      <c r="BD5" s="719"/>
      <c r="BE5" s="719"/>
      <c r="BF5" s="719"/>
      <c r="BG5" s="105"/>
    </row>
    <row r="6" spans="1:63">
      <c r="V6" s="69"/>
      <c r="W6" s="835" t="s">
        <v>365</v>
      </c>
      <c r="X6" s="106"/>
      <c r="Y6" s="854"/>
      <c r="Z6" s="233"/>
      <c r="AA6" s="718">
        <f>SUM(AA7:AA12)</f>
        <v>91103.403831120668</v>
      </c>
      <c r="AB6" s="718">
        <f t="shared" ref="AB6:AX6" si="2">SUM(AB7:AB12)</f>
        <v>91462.841114074719</v>
      </c>
      <c r="AC6" s="718">
        <f t="shared" si="2"/>
        <v>91800.10900436365</v>
      </c>
      <c r="AD6" s="718">
        <f t="shared" si="2"/>
        <v>90358.87355620708</v>
      </c>
      <c r="AE6" s="718">
        <f t="shared" si="2"/>
        <v>97552.500189353319</v>
      </c>
      <c r="AF6" s="718">
        <f t="shared" si="2"/>
        <v>100250.27809880393</v>
      </c>
      <c r="AG6" s="718">
        <f t="shared" si="2"/>
        <v>96954.674543332396</v>
      </c>
      <c r="AH6" s="718">
        <f t="shared" si="2"/>
        <v>101603.71891751139</v>
      </c>
      <c r="AI6" s="718">
        <f t="shared" si="2"/>
        <v>91717.007307588327</v>
      </c>
      <c r="AJ6" s="718">
        <f t="shared" si="2"/>
        <v>92413.675518914097</v>
      </c>
      <c r="AK6" s="718">
        <f t="shared" si="2"/>
        <v>89824.47206299215</v>
      </c>
      <c r="AL6" s="718">
        <f t="shared" si="2"/>
        <v>87239.622877125803</v>
      </c>
      <c r="AM6" s="718">
        <f t="shared" si="2"/>
        <v>93269.065450968643</v>
      </c>
      <c r="AN6" s="718">
        <f t="shared" si="2"/>
        <v>92752.545760033521</v>
      </c>
      <c r="AO6" s="718">
        <f t="shared" si="2"/>
        <v>89248.852154948661</v>
      </c>
      <c r="AP6" s="718">
        <f t="shared" si="2"/>
        <v>103660.58877358444</v>
      </c>
      <c r="AQ6" s="718">
        <f t="shared" si="2"/>
        <v>87991.061559518246</v>
      </c>
      <c r="AR6" s="718">
        <f t="shared" si="2"/>
        <v>107604.44194007955</v>
      </c>
      <c r="AS6" s="718">
        <f t="shared" si="2"/>
        <v>105764.48707513863</v>
      </c>
      <c r="AT6" s="718">
        <f t="shared" si="2"/>
        <v>103199.46352265101</v>
      </c>
      <c r="AU6" s="718">
        <f t="shared" si="2"/>
        <v>110229.29647617781</v>
      </c>
      <c r="AV6" s="718">
        <f t="shared" si="2"/>
        <v>111250.65179206552</v>
      </c>
      <c r="AW6" s="718">
        <f t="shared" si="2"/>
        <v>104586.71449733875</v>
      </c>
      <c r="AX6" s="718">
        <f t="shared" si="2"/>
        <v>98870.621530180098</v>
      </c>
      <c r="AY6" s="718">
        <f>SUM(AY7:AY12)</f>
        <v>93658.296713060627</v>
      </c>
      <c r="AZ6" s="718"/>
      <c r="BA6" s="718"/>
      <c r="BB6" s="718"/>
      <c r="BC6" s="718"/>
      <c r="BD6" s="718"/>
      <c r="BE6" s="718"/>
      <c r="BF6" s="718"/>
      <c r="BG6" s="107"/>
    </row>
    <row r="7" spans="1:63">
      <c r="V7" s="69"/>
      <c r="W7" s="38"/>
      <c r="X7" s="859" t="s">
        <v>327</v>
      </c>
      <c r="Y7" s="855"/>
      <c r="Z7" s="235"/>
      <c r="AA7" s="235">
        <f>'3.Allocated_CO2-Sector'!AA7</f>
        <v>14399.452821701479</v>
      </c>
      <c r="AB7" s="235">
        <f>'3.Allocated_CO2-Sector'!AB7</f>
        <v>14184.475354160273</v>
      </c>
      <c r="AC7" s="235">
        <f>'3.Allocated_CO2-Sector'!AC7</f>
        <v>12374.78364132151</v>
      </c>
      <c r="AD7" s="235">
        <f>'3.Allocated_CO2-Sector'!AD7</f>
        <v>11486.435307602364</v>
      </c>
      <c r="AE7" s="235">
        <f>'3.Allocated_CO2-Sector'!AE7</f>
        <v>14959.078862346578</v>
      </c>
      <c r="AF7" s="235">
        <f>'3.Allocated_CO2-Sector'!AF7</f>
        <v>15438.841132612761</v>
      </c>
      <c r="AG7" s="235">
        <f>'3.Allocated_CO2-Sector'!AG7</f>
        <v>14124.655909987712</v>
      </c>
      <c r="AH7" s="235">
        <f>'3.Allocated_CO2-Sector'!AH7</f>
        <v>15233.081371509181</v>
      </c>
      <c r="AI7" s="235">
        <f>'3.Allocated_CO2-Sector'!AI7</f>
        <v>12795.787849596774</v>
      </c>
      <c r="AJ7" s="235">
        <f>'3.Allocated_CO2-Sector'!AJ7</f>
        <v>10997.215221785973</v>
      </c>
      <c r="AK7" s="235">
        <f>'3.Allocated_CO2-Sector'!AK7</f>
        <v>10757.918595495539</v>
      </c>
      <c r="AL7" s="235">
        <f>'3.Allocated_CO2-Sector'!AL7</f>
        <v>10500.421631077794</v>
      </c>
      <c r="AM7" s="235">
        <f>'3.Allocated_CO2-Sector'!AM7</f>
        <v>13789.361212673106</v>
      </c>
      <c r="AN7" s="235">
        <f>'3.Allocated_CO2-Sector'!AN7</f>
        <v>10982.485643731728</v>
      </c>
      <c r="AO7" s="235">
        <f>'3.Allocated_CO2-Sector'!AO7</f>
        <v>11832.146195077272</v>
      </c>
      <c r="AP7" s="235">
        <f>'3.Allocated_CO2-Sector'!AP7</f>
        <v>13262.914420101059</v>
      </c>
      <c r="AQ7" s="235">
        <f>'3.Allocated_CO2-Sector'!AQ7</f>
        <v>11152.627153123667</v>
      </c>
      <c r="AR7" s="235">
        <f>'3.Allocated_CO2-Sector'!AR7</f>
        <v>19795.306302833433</v>
      </c>
      <c r="AS7" s="235">
        <f>'3.Allocated_CO2-Sector'!AS7</f>
        <v>25159.890899202004</v>
      </c>
      <c r="AT7" s="235">
        <f>'3.Allocated_CO2-Sector'!AT7</f>
        <v>26301.614746865376</v>
      </c>
      <c r="AU7" s="235">
        <f>'3.Allocated_CO2-Sector'!AU7</f>
        <v>25930.677296267884</v>
      </c>
      <c r="AV7" s="235">
        <f>'3.Allocated_CO2-Sector'!AV7</f>
        <v>24845.939732348394</v>
      </c>
      <c r="AW7" s="235">
        <f>'3.Allocated_CO2-Sector'!AW7</f>
        <v>22046.052565511152</v>
      </c>
      <c r="AX7" s="235">
        <f>'3.Allocated_CO2-Sector'!AX7</f>
        <v>19309.65315716363</v>
      </c>
      <c r="AY7" s="235">
        <f>'3.Allocated_CO2-Sector'!AY7</f>
        <v>17260.255747319621</v>
      </c>
      <c r="AZ7" s="235"/>
      <c r="BA7" s="235"/>
      <c r="BB7" s="235"/>
      <c r="BC7" s="235"/>
      <c r="BD7" s="235"/>
      <c r="BE7" s="235"/>
      <c r="BF7" s="235"/>
      <c r="BG7" s="1057"/>
      <c r="BH7" s="192"/>
      <c r="BI7" s="192"/>
      <c r="BJ7" s="192"/>
      <c r="BK7" s="192"/>
    </row>
    <row r="8" spans="1:63">
      <c r="V8" s="69"/>
      <c r="W8" s="38"/>
      <c r="X8" s="860" t="s">
        <v>328</v>
      </c>
      <c r="Y8" s="855"/>
      <c r="Z8" s="235"/>
      <c r="AA8" s="235">
        <f>'3.Allocated_CO2-Sector'!AA8</f>
        <v>36847.237298840511</v>
      </c>
      <c r="AB8" s="235">
        <f>'3.Allocated_CO2-Sector'!AB8</f>
        <v>37282.085203044968</v>
      </c>
      <c r="AC8" s="235">
        <f>'3.Allocated_CO2-Sector'!AC8</f>
        <v>38092.213265672559</v>
      </c>
      <c r="AD8" s="235">
        <f>'3.Allocated_CO2-Sector'!AD8</f>
        <v>40512.860174765774</v>
      </c>
      <c r="AE8" s="235">
        <f>'3.Allocated_CO2-Sector'!AE8</f>
        <v>40423.886547026086</v>
      </c>
      <c r="AF8" s="235">
        <f>'3.Allocated_CO2-Sector'!AF8</f>
        <v>40683.202084806646</v>
      </c>
      <c r="AG8" s="235">
        <f>'3.Allocated_CO2-Sector'!AG8</f>
        <v>42007.942601041228</v>
      </c>
      <c r="AH8" s="235">
        <f>'3.Allocated_CO2-Sector'!AH8</f>
        <v>44736.26885489274</v>
      </c>
      <c r="AI8" s="235">
        <f>'3.Allocated_CO2-Sector'!AI8</f>
        <v>44922.598534414035</v>
      </c>
      <c r="AJ8" s="235">
        <f>'3.Allocated_CO2-Sector'!AJ8</f>
        <v>45341.264889545462</v>
      </c>
      <c r="AK8" s="235">
        <f>'3.Allocated_CO2-Sector'!AK8</f>
        <v>45530.598022112361</v>
      </c>
      <c r="AL8" s="235">
        <f>'3.Allocated_CO2-Sector'!AL8</f>
        <v>43188.996283561894</v>
      </c>
      <c r="AM8" s="235">
        <f>'3.Allocated_CO2-Sector'!AM8</f>
        <v>42319.73224918505</v>
      </c>
      <c r="AN8" s="235">
        <f>'3.Allocated_CO2-Sector'!AN8</f>
        <v>42538.936019979927</v>
      </c>
      <c r="AO8" s="235">
        <f>'3.Allocated_CO2-Sector'!AO8</f>
        <v>43187.49133568578</v>
      </c>
      <c r="AP8" s="235">
        <f>'3.Allocated_CO2-Sector'!AP8</f>
        <v>45822.249400731074</v>
      </c>
      <c r="AQ8" s="235">
        <f>'3.Allocated_CO2-Sector'!AQ8</f>
        <v>44056.815532554181</v>
      </c>
      <c r="AR8" s="235">
        <f>'3.Allocated_CO2-Sector'!AR8</f>
        <v>43592.508690925468</v>
      </c>
      <c r="AS8" s="235">
        <f>'3.Allocated_CO2-Sector'!AS8</f>
        <v>41771.782235925602</v>
      </c>
      <c r="AT8" s="235">
        <f>'3.Allocated_CO2-Sector'!AT8</f>
        <v>42289.793310031113</v>
      </c>
      <c r="AU8" s="235">
        <f>'3.Allocated_CO2-Sector'!AU8</f>
        <v>44898.042384322209</v>
      </c>
      <c r="AV8" s="235">
        <f>'3.Allocated_CO2-Sector'!AV8</f>
        <v>41875.187979592847</v>
      </c>
      <c r="AW8" s="235">
        <f>'3.Allocated_CO2-Sector'!AW8</f>
        <v>41315.813158831006</v>
      </c>
      <c r="AX8" s="235">
        <f>'3.Allocated_CO2-Sector'!AX8</f>
        <v>42790.42977849747</v>
      </c>
      <c r="AY8" s="235">
        <f>'3.Allocated_CO2-Sector'!AY8</f>
        <v>38134.091658939447</v>
      </c>
      <c r="AZ8" s="235"/>
      <c r="BA8" s="235"/>
      <c r="BB8" s="235"/>
      <c r="BC8" s="235"/>
      <c r="BD8" s="235"/>
      <c r="BE8" s="235"/>
      <c r="BF8" s="235"/>
      <c r="BG8" s="1057"/>
      <c r="BH8" s="192"/>
      <c r="BI8" s="192"/>
      <c r="BJ8" s="192"/>
      <c r="BK8" s="192"/>
    </row>
    <row r="9" spans="1:63" ht="13.5" customHeight="1">
      <c r="V9" s="69"/>
      <c r="W9" s="38"/>
      <c r="X9" s="577" t="s">
        <v>329</v>
      </c>
      <c r="Y9" s="855"/>
      <c r="Z9" s="235"/>
      <c r="AA9" s="235">
        <f>'3.Allocated_CO2-Sector'!AA9</f>
        <v>1554.2962790488518</v>
      </c>
      <c r="AB9" s="235">
        <f>'3.Allocated_CO2-Sector'!AB9</f>
        <v>1542.9403992481439</v>
      </c>
      <c r="AC9" s="235">
        <f>'3.Allocated_CO2-Sector'!AC9</f>
        <v>1732.6432912962255</v>
      </c>
      <c r="AD9" s="235">
        <f>'3.Allocated_CO2-Sector'!AD9</f>
        <v>1661.0846941634329</v>
      </c>
      <c r="AE9" s="235">
        <f>'3.Allocated_CO2-Sector'!AE9</f>
        <v>1419.0133239248119</v>
      </c>
      <c r="AF9" s="235">
        <f>'3.Allocated_CO2-Sector'!AF9</f>
        <v>1469.0441959476161</v>
      </c>
      <c r="AG9" s="235">
        <f>'3.Allocated_CO2-Sector'!AG9</f>
        <v>1260.5689713131071</v>
      </c>
      <c r="AH9" s="235">
        <f>'3.Allocated_CO2-Sector'!AH9</f>
        <v>1345.6129014746271</v>
      </c>
      <c r="AI9" s="235">
        <f>'3.Allocated_CO2-Sector'!AI9</f>
        <v>1310.9778712703776</v>
      </c>
      <c r="AJ9" s="235">
        <f>'3.Allocated_CO2-Sector'!AJ9</f>
        <v>1367.9473500887796</v>
      </c>
      <c r="AK9" s="235">
        <f>'3.Allocated_CO2-Sector'!AK9</f>
        <v>1085.9880986264805</v>
      </c>
      <c r="AL9" s="235">
        <f>'3.Allocated_CO2-Sector'!AL9</f>
        <v>1080.7912773581122</v>
      </c>
      <c r="AM9" s="235">
        <f>'3.Allocated_CO2-Sector'!AM9</f>
        <v>1251.6411606100787</v>
      </c>
      <c r="AN9" s="235">
        <f>'3.Allocated_CO2-Sector'!AN9</f>
        <v>985.39053970971452</v>
      </c>
      <c r="AO9" s="235">
        <f>'3.Allocated_CO2-Sector'!AO9</f>
        <v>991.58550775831816</v>
      </c>
      <c r="AP9" s="235">
        <f>'3.Allocated_CO2-Sector'!AP9</f>
        <v>959.26126339276652</v>
      </c>
      <c r="AQ9" s="235">
        <f>'3.Allocated_CO2-Sector'!AQ9</f>
        <v>1340.9105661961007</v>
      </c>
      <c r="AR9" s="235">
        <f>'3.Allocated_CO2-Sector'!AR9</f>
        <v>2557.0319855053181</v>
      </c>
      <c r="AS9" s="235">
        <f>'3.Allocated_CO2-Sector'!AS9</f>
        <v>2622.8452185262195</v>
      </c>
      <c r="AT9" s="235">
        <f>'3.Allocated_CO2-Sector'!AT9</f>
        <v>2663.5826213334099</v>
      </c>
      <c r="AU9" s="235">
        <f>'3.Allocated_CO2-Sector'!AU9</f>
        <v>3005.5208502804271</v>
      </c>
      <c r="AV9" s="235">
        <f>'3.Allocated_CO2-Sector'!AV9</f>
        <v>3184.7432274882935</v>
      </c>
      <c r="AW9" s="235">
        <f>'3.Allocated_CO2-Sector'!AW9</f>
        <v>4154.2612659645338</v>
      </c>
      <c r="AX9" s="235">
        <f>'3.Allocated_CO2-Sector'!AX9</f>
        <v>2859.8792651224394</v>
      </c>
      <c r="AY9" s="235">
        <f>'3.Allocated_CO2-Sector'!AY9</f>
        <v>2936.5931267185897</v>
      </c>
      <c r="AZ9" s="235"/>
      <c r="BA9" s="235"/>
      <c r="BB9" s="235"/>
      <c r="BC9" s="235"/>
      <c r="BD9" s="235"/>
      <c r="BE9" s="235"/>
      <c r="BF9" s="235"/>
      <c r="BG9" s="1057"/>
      <c r="BH9" s="192"/>
      <c r="BI9" s="192"/>
      <c r="BJ9" s="192"/>
      <c r="BK9" s="192"/>
    </row>
    <row r="10" spans="1:63">
      <c r="V10" s="69"/>
      <c r="W10" s="38"/>
      <c r="X10" s="577" t="s">
        <v>330</v>
      </c>
      <c r="Y10" s="855"/>
      <c r="Z10" s="235"/>
      <c r="AA10" s="235">
        <f>'3.Allocated_CO2-Sector'!AA10</f>
        <v>30286.643762032978</v>
      </c>
      <c r="AB10" s="235">
        <f>'3.Allocated_CO2-Sector'!AB10</f>
        <v>30574.5203772104</v>
      </c>
      <c r="AC10" s="235">
        <f>'3.Allocated_CO2-Sector'!AC10</f>
        <v>31488.703541808201</v>
      </c>
      <c r="AD10" s="235">
        <f>'3.Allocated_CO2-Sector'!AD10</f>
        <v>29586.847582059876</v>
      </c>
      <c r="AE10" s="235">
        <f>'3.Allocated_CO2-Sector'!AE10</f>
        <v>33228.466604599424</v>
      </c>
      <c r="AF10" s="235">
        <f>'3.Allocated_CO2-Sector'!AF10</f>
        <v>32284.335869356466</v>
      </c>
      <c r="AG10" s="235">
        <f>'3.Allocated_CO2-Sector'!AG10</f>
        <v>31714.701056310405</v>
      </c>
      <c r="AH10" s="235">
        <f>'3.Allocated_CO2-Sector'!AH10</f>
        <v>32018.43473151026</v>
      </c>
      <c r="AI10" s="235">
        <f>'3.Allocated_CO2-Sector'!AI10</f>
        <v>30779.91619287464</v>
      </c>
      <c r="AJ10" s="235">
        <f>'3.Allocated_CO2-Sector'!AJ10</f>
        <v>32578.5137300686</v>
      </c>
      <c r="AK10" s="235">
        <f>'3.Allocated_CO2-Sector'!AK10</f>
        <v>32468.845426512609</v>
      </c>
      <c r="AL10" s="235">
        <f>'3.Allocated_CO2-Sector'!AL10</f>
        <v>31969.394617318336</v>
      </c>
      <c r="AM10" s="235">
        <f>'3.Allocated_CO2-Sector'!AM10</f>
        <v>37084.181896290407</v>
      </c>
      <c r="AN10" s="235">
        <f>'3.Allocated_CO2-Sector'!AN10</f>
        <v>39213.044779939213</v>
      </c>
      <c r="AO10" s="235">
        <f>'3.Allocated_CO2-Sector'!AO10</f>
        <v>37965.075947296988</v>
      </c>
      <c r="AP10" s="235">
        <f>'3.Allocated_CO2-Sector'!AP10</f>
        <v>40708.475494937476</v>
      </c>
      <c r="AQ10" s="235">
        <f>'3.Allocated_CO2-Sector'!AQ10</f>
        <v>39449.339714953778</v>
      </c>
      <c r="AR10" s="235">
        <f>'3.Allocated_CO2-Sector'!AR10</f>
        <v>46676.642422899087</v>
      </c>
      <c r="AS10" s="235">
        <f>'3.Allocated_CO2-Sector'!AS10</f>
        <v>45189.838442201421</v>
      </c>
      <c r="AT10" s="235">
        <f>'3.Allocated_CO2-Sector'!AT10</f>
        <v>41869.202780103187</v>
      </c>
      <c r="AU10" s="235">
        <f>'3.Allocated_CO2-Sector'!AU10</f>
        <v>43072.784459519149</v>
      </c>
      <c r="AV10" s="235">
        <f>'3.Allocated_CO2-Sector'!AV10</f>
        <v>49601.066711124957</v>
      </c>
      <c r="AW10" s="235">
        <f>'3.Allocated_CO2-Sector'!AW10</f>
        <v>51889.715376360051</v>
      </c>
      <c r="AX10" s="235">
        <f>'3.Allocated_CO2-Sector'!AX10</f>
        <v>53571.008815302201</v>
      </c>
      <c r="AY10" s="235">
        <f>'3.Allocated_CO2-Sector'!AY10</f>
        <v>50628.345000840614</v>
      </c>
      <c r="AZ10" s="235"/>
      <c r="BA10" s="235"/>
      <c r="BB10" s="235"/>
      <c r="BC10" s="235"/>
      <c r="BD10" s="235"/>
      <c r="BE10" s="235"/>
      <c r="BF10" s="235"/>
      <c r="BG10" s="1057"/>
    </row>
    <row r="11" spans="1:63">
      <c r="V11" s="69"/>
      <c r="W11" s="38"/>
      <c r="X11" s="577" t="s">
        <v>331</v>
      </c>
      <c r="Y11" s="856"/>
      <c r="Z11" s="576"/>
      <c r="AA11" s="235">
        <f>'3.Allocated_CO2-Sector'!AA11</f>
        <v>8.5815704892740108</v>
      </c>
      <c r="AB11" s="235">
        <f>'3.Allocated_CO2-Sector'!AB11</f>
        <v>12.685237433811213</v>
      </c>
      <c r="AC11" s="235">
        <f>'3.Allocated_CO2-Sector'!AC11</f>
        <v>19.112620350635591</v>
      </c>
      <c r="AD11" s="235">
        <f>'3.Allocated_CO2-Sector'!AD11</f>
        <v>26.144832725454492</v>
      </c>
      <c r="AE11" s="235">
        <f>'3.Allocated_CO2-Sector'!AE11</f>
        <v>33.281246462371953</v>
      </c>
      <c r="AF11" s="235">
        <f>'3.Allocated_CO2-Sector'!AF11</f>
        <v>36.75412478417973</v>
      </c>
      <c r="AG11" s="235">
        <f>'3.Allocated_CO2-Sector'!AG11</f>
        <v>39.099783707146344</v>
      </c>
      <c r="AH11" s="235">
        <f>'3.Allocated_CO2-Sector'!AH11</f>
        <v>38.785583967222045</v>
      </c>
      <c r="AI11" s="235">
        <f>'3.Allocated_CO2-Sector'!AI11</f>
        <v>36.576602327867064</v>
      </c>
      <c r="AJ11" s="235">
        <f>'3.Allocated_CO2-Sector'!AJ11</f>
        <v>46.037784274627221</v>
      </c>
      <c r="AK11" s="235">
        <f>'3.Allocated_CO2-Sector'!AK11</f>
        <v>45.461410459045382</v>
      </c>
      <c r="AL11" s="235">
        <f>'3.Allocated_CO2-Sector'!AL11</f>
        <v>43.232572688371185</v>
      </c>
      <c r="AM11" s="235">
        <f>'3.Allocated_CO2-Sector'!AM11</f>
        <v>41.987975305534967</v>
      </c>
      <c r="AN11" s="235">
        <f>'3.Allocated_CO2-Sector'!AN11</f>
        <v>40.092298370756879</v>
      </c>
      <c r="AO11" s="235">
        <f>'3.Allocated_CO2-Sector'!AO11</f>
        <v>40.890294404357078</v>
      </c>
      <c r="AP11" s="235">
        <f>'3.Allocated_CO2-Sector'!AP11</f>
        <v>63.924259908586897</v>
      </c>
      <c r="AQ11" s="235">
        <f>'3.Allocated_CO2-Sector'!AQ11</f>
        <v>60.433071422354317</v>
      </c>
      <c r="AR11" s="235">
        <f>'3.Allocated_CO2-Sector'!AR11</f>
        <v>62.18639584429561</v>
      </c>
      <c r="AS11" s="235">
        <f>'3.Allocated_CO2-Sector'!AS11</f>
        <v>60.184533586565422</v>
      </c>
      <c r="AT11" s="235">
        <f>'3.Allocated_CO2-Sector'!AT11</f>
        <v>61.869856073555582</v>
      </c>
      <c r="AU11" s="235">
        <f>'3.Allocated_CO2-Sector'!AU11</f>
        <v>64.239623408088775</v>
      </c>
      <c r="AV11" s="235">
        <f>'3.Allocated_CO2-Sector'!AV11</f>
        <v>60.655045507537729</v>
      </c>
      <c r="AW11" s="235">
        <f>'3.Allocated_CO2-Sector'!AW11</f>
        <v>61.969954301638495</v>
      </c>
      <c r="AX11" s="235">
        <f>'3.Allocated_CO2-Sector'!AX11</f>
        <v>57.25577907888951</v>
      </c>
      <c r="AY11" s="235">
        <f>'3.Allocated_CO2-Sector'!AY11</f>
        <v>57.911671963721545</v>
      </c>
      <c r="AZ11" s="235"/>
      <c r="BA11" s="235"/>
      <c r="BB11" s="235"/>
      <c r="BC11" s="235"/>
      <c r="BD11" s="235"/>
      <c r="BE11" s="235"/>
      <c r="BF11" s="235"/>
      <c r="BG11" s="1057"/>
    </row>
    <row r="12" spans="1:63">
      <c r="V12" s="69"/>
      <c r="W12" s="38"/>
      <c r="X12" s="1018" t="s">
        <v>508</v>
      </c>
      <c r="Y12" s="1018"/>
      <c r="Z12" s="771"/>
      <c r="AA12" s="235">
        <f>'3.Allocated_CO2-Sector'!AA12</f>
        <v>8007.1920990075814</v>
      </c>
      <c r="AB12" s="235">
        <f>'3.Allocated_CO2-Sector'!AB12</f>
        <v>7866.1345429771318</v>
      </c>
      <c r="AC12" s="235">
        <f>'3.Allocated_CO2-Sector'!AC12</f>
        <v>8092.6526439145127</v>
      </c>
      <c r="AD12" s="235">
        <f>'3.Allocated_CO2-Sector'!AD12</f>
        <v>7085.500964890196</v>
      </c>
      <c r="AE12" s="235">
        <f>'3.Allocated_CO2-Sector'!AE12</f>
        <v>7488.7736049940449</v>
      </c>
      <c r="AF12" s="235">
        <f>'3.Allocated_CO2-Sector'!AF12</f>
        <v>10338.100691296262</v>
      </c>
      <c r="AG12" s="235">
        <f>'3.Allocated_CO2-Sector'!AG12</f>
        <v>7807.7062209727919</v>
      </c>
      <c r="AH12" s="235">
        <f>'3.Allocated_CO2-Sector'!AH12</f>
        <v>8231.5354741573574</v>
      </c>
      <c r="AI12" s="235">
        <f>'3.Allocated_CO2-Sector'!AI12</f>
        <v>1871.1502571046294</v>
      </c>
      <c r="AJ12" s="235">
        <f>'3.Allocated_CO2-Sector'!AJ12</f>
        <v>2082.6965431506678</v>
      </c>
      <c r="AK12" s="235">
        <f>'3.Allocated_CO2-Sector'!AK12</f>
        <v>-64.339490213876005</v>
      </c>
      <c r="AL12" s="235">
        <f>'3.Allocated_CO2-Sector'!AL12</f>
        <v>456.78649512129124</v>
      </c>
      <c r="AM12" s="235">
        <f>'3.Allocated_CO2-Sector'!AM12</f>
        <v>-1217.8390430955212</v>
      </c>
      <c r="AN12" s="235">
        <f>'3.Allocated_CO2-Sector'!AN12</f>
        <v>-1007.4035216978124</v>
      </c>
      <c r="AO12" s="235">
        <f>'3.Allocated_CO2-Sector'!AO12</f>
        <v>-4768.337125274049</v>
      </c>
      <c r="AP12" s="235">
        <f>'3.Allocated_CO2-Sector'!AP12</f>
        <v>2843.7639345134826</v>
      </c>
      <c r="AQ12" s="235">
        <f>'3.Allocated_CO2-Sector'!AQ12</f>
        <v>-8069.064478731837</v>
      </c>
      <c r="AR12" s="235">
        <f>'3.Allocated_CO2-Sector'!AR12</f>
        <v>-5079.2338579280677</v>
      </c>
      <c r="AS12" s="235">
        <f>'3.Allocated_CO2-Sector'!AS12</f>
        <v>-9040.0542543031788</v>
      </c>
      <c r="AT12" s="235">
        <f>'3.Allocated_CO2-Sector'!AT12</f>
        <v>-9986.5997917556215</v>
      </c>
      <c r="AU12" s="235">
        <f>'3.Allocated_CO2-Sector'!AU12</f>
        <v>-6741.9681376199615</v>
      </c>
      <c r="AV12" s="235">
        <f>'3.Allocated_CO2-Sector'!AV12</f>
        <v>-8316.9409039965121</v>
      </c>
      <c r="AW12" s="235">
        <f>'3.Allocated_CO2-Sector'!AW12</f>
        <v>-14881.097823629634</v>
      </c>
      <c r="AX12" s="235">
        <f>'3.Allocated_CO2-Sector'!AX12</f>
        <v>-19717.605264984519</v>
      </c>
      <c r="AY12" s="235">
        <f>'3.Allocated_CO2-Sector'!AY12</f>
        <v>-15358.900492721366</v>
      </c>
      <c r="AZ12" s="235"/>
      <c r="BA12" s="235"/>
      <c r="BB12" s="235"/>
      <c r="BC12" s="235"/>
      <c r="BD12" s="235"/>
      <c r="BE12" s="235"/>
      <c r="BF12" s="235"/>
      <c r="BG12" s="1057"/>
    </row>
    <row r="13" spans="1:63">
      <c r="V13" s="69"/>
      <c r="W13" s="725" t="s">
        <v>364</v>
      </c>
      <c r="X13" s="862"/>
      <c r="Y13" s="857"/>
      <c r="Z13" s="239"/>
      <c r="AA13" s="717">
        <f>SUM(AA14,AA25)</f>
        <v>501893.03905101272</v>
      </c>
      <c r="AB13" s="717">
        <f t="shared" ref="AB13:AX13" si="3">SUM(AB14,AB25)</f>
        <v>490989.28330030845</v>
      </c>
      <c r="AC13" s="717">
        <f t="shared" si="3"/>
        <v>480705.41721102904</v>
      </c>
      <c r="AD13" s="717">
        <f t="shared" si="3"/>
        <v>466826.35689475923</v>
      </c>
      <c r="AE13" s="717">
        <f t="shared" si="3"/>
        <v>483693.81657956791</v>
      </c>
      <c r="AF13" s="717">
        <f t="shared" si="3"/>
        <v>477798.56724495033</v>
      </c>
      <c r="AG13" s="717">
        <f t="shared" si="3"/>
        <v>482073.59780739882</v>
      </c>
      <c r="AH13" s="717">
        <f t="shared" si="3"/>
        <v>473359.81446267554</v>
      </c>
      <c r="AI13" s="717">
        <f t="shared" si="3"/>
        <v>443227.53292698791</v>
      </c>
      <c r="AJ13" s="717">
        <f t="shared" si="3"/>
        <v>454720.73348264972</v>
      </c>
      <c r="AK13" s="717">
        <f t="shared" si="3"/>
        <v>465854.63139645034</v>
      </c>
      <c r="AL13" s="717">
        <f t="shared" si="3"/>
        <v>453332.11217035929</v>
      </c>
      <c r="AM13" s="717">
        <f t="shared" si="3"/>
        <v>467776.33964418492</v>
      </c>
      <c r="AN13" s="717">
        <f t="shared" si="3"/>
        <v>470915.17220027663</v>
      </c>
      <c r="AO13" s="717">
        <f t="shared" si="3"/>
        <v>468204.49815293169</v>
      </c>
      <c r="AP13" s="717">
        <f t="shared" si="3"/>
        <v>456904.62841954938</v>
      </c>
      <c r="AQ13" s="717">
        <f t="shared" si="3"/>
        <v>471846.04642948299</v>
      </c>
      <c r="AR13" s="717">
        <f t="shared" si="3"/>
        <v>471954.19168740546</v>
      </c>
      <c r="AS13" s="717">
        <f t="shared" si="3"/>
        <v>417034.91491295275</v>
      </c>
      <c r="AT13" s="717">
        <f t="shared" si="3"/>
        <v>382145.55305518029</v>
      </c>
      <c r="AU13" s="717">
        <f t="shared" si="3"/>
        <v>413501.5383173498</v>
      </c>
      <c r="AV13" s="717">
        <f t="shared" si="3"/>
        <v>428968.83845650346</v>
      </c>
      <c r="AW13" s="717">
        <f t="shared" si="3"/>
        <v>432245.94218474819</v>
      </c>
      <c r="AX13" s="717">
        <f t="shared" si="3"/>
        <v>431852.79545867024</v>
      </c>
      <c r="AY13" s="717">
        <f>SUM(AY14,AY25)</f>
        <v>425898.98265301733</v>
      </c>
      <c r="AZ13" s="717"/>
      <c r="BA13" s="717"/>
      <c r="BB13" s="717"/>
      <c r="BC13" s="717"/>
      <c r="BD13" s="717"/>
      <c r="BE13" s="717"/>
      <c r="BF13" s="717"/>
      <c r="BG13" s="1058"/>
    </row>
    <row r="14" spans="1:63">
      <c r="V14" s="69"/>
      <c r="W14" s="57"/>
      <c r="X14" s="714" t="s">
        <v>332</v>
      </c>
      <c r="Y14" s="239"/>
      <c r="Z14" s="239"/>
      <c r="AA14" s="717">
        <f>'3.Allocated_CO2-Sector'!AA14</f>
        <v>31535.794624399947</v>
      </c>
      <c r="AB14" s="717">
        <f>'3.Allocated_CO2-Sector'!AB14</f>
        <v>30332.270827613887</v>
      </c>
      <c r="AC14" s="717">
        <f>'3.Allocated_CO2-Sector'!AC14</f>
        <v>29840.214820978439</v>
      </c>
      <c r="AD14" s="717">
        <f>'3.Allocated_CO2-Sector'!AD14</f>
        <v>28891.347754050355</v>
      </c>
      <c r="AE14" s="717">
        <f>'3.Allocated_CO2-Sector'!AE14</f>
        <v>28595.411538471712</v>
      </c>
      <c r="AF14" s="717">
        <f>'3.Allocated_CO2-Sector'!AF14</f>
        <v>27892.579364495847</v>
      </c>
      <c r="AG14" s="717">
        <f>'3.Allocated_CO2-Sector'!AG14</f>
        <v>26642.753264201499</v>
      </c>
      <c r="AH14" s="717">
        <f>'3.Allocated_CO2-Sector'!AH14</f>
        <v>25211.624720783122</v>
      </c>
      <c r="AI14" s="717">
        <f>'3.Allocated_CO2-Sector'!AI14</f>
        <v>24044.067857988517</v>
      </c>
      <c r="AJ14" s="717">
        <f>'3.Allocated_CO2-Sector'!AJ14</f>
        <v>23621.049187545417</v>
      </c>
      <c r="AK14" s="717">
        <f>'3.Allocated_CO2-Sector'!AK14</f>
        <v>22536.944904101198</v>
      </c>
      <c r="AL14" s="717">
        <f>'3.Allocated_CO2-Sector'!AL14</f>
        <v>21507.360942817333</v>
      </c>
      <c r="AM14" s="717">
        <f>'3.Allocated_CO2-Sector'!AM14</f>
        <v>20601.091417515745</v>
      </c>
      <c r="AN14" s="717">
        <f>'3.Allocated_CO2-Sector'!AN14</f>
        <v>19325.037414663326</v>
      </c>
      <c r="AO14" s="717">
        <f>'3.Allocated_CO2-Sector'!AO14</f>
        <v>17944.125464177872</v>
      </c>
      <c r="AP14" s="717">
        <f>'3.Allocated_CO2-Sector'!AP14</f>
        <v>16741.384285495325</v>
      </c>
      <c r="AQ14" s="717">
        <f>'3.Allocated_CO2-Sector'!AQ14</f>
        <v>16128.143910344568</v>
      </c>
      <c r="AR14" s="717">
        <f>'3.Allocated_CO2-Sector'!AR14</f>
        <v>16920.457632028629</v>
      </c>
      <c r="AS14" s="717">
        <f>'3.Allocated_CO2-Sector'!AS14</f>
        <v>14178.48231775609</v>
      </c>
      <c r="AT14" s="717">
        <f>'3.Allocated_CO2-Sector'!AT14</f>
        <v>14714.210053618139</v>
      </c>
      <c r="AU14" s="717">
        <f>'3.Allocated_CO2-Sector'!AU14</f>
        <v>16327.076171447294</v>
      </c>
      <c r="AV14" s="717">
        <f>'3.Allocated_CO2-Sector'!AV14</f>
        <v>16084.526003632433</v>
      </c>
      <c r="AW14" s="717">
        <f>'3.Allocated_CO2-Sector'!AW14</f>
        <v>17630.203618512438</v>
      </c>
      <c r="AX14" s="717">
        <f>'3.Allocated_CO2-Sector'!AX14</f>
        <v>16805.333229319473</v>
      </c>
      <c r="AY14" s="717">
        <f>'3.Allocated_CO2-Sector'!AY14</f>
        <v>16005.233881160746</v>
      </c>
      <c r="AZ14" s="717"/>
      <c r="BA14" s="717"/>
      <c r="BB14" s="717"/>
      <c r="BC14" s="717"/>
      <c r="BD14" s="717"/>
      <c r="BE14" s="717"/>
      <c r="BF14" s="717"/>
      <c r="BG14" s="1058"/>
    </row>
    <row r="15" spans="1:63">
      <c r="V15" s="69"/>
      <c r="W15" s="57"/>
      <c r="X15" s="891" t="s">
        <v>324</v>
      </c>
      <c r="Y15" s="928"/>
      <c r="Z15" s="928"/>
      <c r="AA15" s="928">
        <v>7287.3103790124751</v>
      </c>
      <c r="AB15" s="928">
        <v>6832.5565298318788</v>
      </c>
      <c r="AC15" s="928">
        <v>6291.0723583518084</v>
      </c>
      <c r="AD15" s="928">
        <v>5700.9491522135158</v>
      </c>
      <c r="AE15" s="928">
        <v>5188.5569454979386</v>
      </c>
      <c r="AF15" s="928">
        <v>4765.9700304900598</v>
      </c>
      <c r="AG15" s="928">
        <v>4452.2421432064511</v>
      </c>
      <c r="AH15" s="928">
        <v>4151.4940972064041</v>
      </c>
      <c r="AI15" s="928">
        <v>4070.4065584350788</v>
      </c>
      <c r="AJ15" s="928">
        <v>3991.9129918535509</v>
      </c>
      <c r="AK15" s="928">
        <v>3765.30908448125</v>
      </c>
      <c r="AL15" s="928">
        <v>3694.1676118722944</v>
      </c>
      <c r="AM15" s="928">
        <v>3651.4270630619671</v>
      </c>
      <c r="AN15" s="928">
        <v>3485.1597855199429</v>
      </c>
      <c r="AO15" s="928">
        <v>3373.9516803170864</v>
      </c>
      <c r="AP15" s="928">
        <v>3201.8623210937676</v>
      </c>
      <c r="AQ15" s="928">
        <v>3297.3554190284281</v>
      </c>
      <c r="AR15" s="928">
        <v>3165.2960637198262</v>
      </c>
      <c r="AS15" s="928">
        <v>2526.2877679623689</v>
      </c>
      <c r="AT15" s="928">
        <v>3440.2933740299186</v>
      </c>
      <c r="AU15" s="928">
        <v>3425.3992803162596</v>
      </c>
      <c r="AV15" s="928">
        <v>3960.2295303091778</v>
      </c>
      <c r="AW15" s="928">
        <v>4417.769572585772</v>
      </c>
      <c r="AX15" s="928">
        <v>3817.6162127662792</v>
      </c>
      <c r="AY15" s="928">
        <v>3607.075086758231</v>
      </c>
      <c r="AZ15" s="235"/>
      <c r="BA15" s="235"/>
      <c r="BB15" s="235"/>
      <c r="BC15" s="235"/>
      <c r="BD15" s="235"/>
      <c r="BE15" s="235"/>
      <c r="BF15" s="235"/>
      <c r="BG15" s="1057"/>
    </row>
    <row r="16" spans="1:63">
      <c r="V16" s="69"/>
      <c r="W16" s="57"/>
      <c r="X16" s="837"/>
      <c r="Y16" s="863" t="s">
        <v>410</v>
      </c>
      <c r="Z16" s="863"/>
      <c r="AA16" s="863">
        <v>717.81631883285274</v>
      </c>
      <c r="AB16" s="863">
        <v>717.53842464523677</v>
      </c>
      <c r="AC16" s="863">
        <v>730.49507438490991</v>
      </c>
      <c r="AD16" s="863">
        <v>704.05306418313762</v>
      </c>
      <c r="AE16" s="863">
        <v>756.75824313777741</v>
      </c>
      <c r="AF16" s="863">
        <v>748.23233329997265</v>
      </c>
      <c r="AG16" s="863">
        <v>754.54179209894005</v>
      </c>
      <c r="AH16" s="863">
        <v>736.25540177670973</v>
      </c>
      <c r="AI16" s="863">
        <v>749.82996434942402</v>
      </c>
      <c r="AJ16" s="863">
        <v>789.06905694986767</v>
      </c>
      <c r="AK16" s="863">
        <v>793.41951376943439</v>
      </c>
      <c r="AL16" s="863">
        <v>790.5822648280689</v>
      </c>
      <c r="AM16" s="863">
        <v>825.29831450280335</v>
      </c>
      <c r="AN16" s="863">
        <v>844.55489112436544</v>
      </c>
      <c r="AO16" s="863">
        <v>816.74146123325625</v>
      </c>
      <c r="AP16" s="863">
        <v>821.05173474480534</v>
      </c>
      <c r="AQ16" s="863">
        <v>814.79331187601792</v>
      </c>
      <c r="AR16" s="863">
        <v>822.37323743978118</v>
      </c>
      <c r="AS16" s="863">
        <v>906.79580908095761</v>
      </c>
      <c r="AT16" s="863">
        <v>1175.2194633148565</v>
      </c>
      <c r="AU16" s="863">
        <v>1113.5472984978096</v>
      </c>
      <c r="AV16" s="863">
        <v>1520.632016698996</v>
      </c>
      <c r="AW16" s="863">
        <v>1877.2340787777755</v>
      </c>
      <c r="AX16" s="863">
        <v>1486.185591202611</v>
      </c>
      <c r="AY16" s="863">
        <v>1356.7222160583181</v>
      </c>
      <c r="AZ16" s="235"/>
      <c r="BA16" s="235"/>
      <c r="BB16" s="235"/>
      <c r="BC16" s="235"/>
      <c r="BD16" s="235"/>
      <c r="BE16" s="235"/>
      <c r="BF16" s="235"/>
      <c r="BG16" s="1057"/>
    </row>
    <row r="17" spans="22:59">
      <c r="V17" s="69"/>
      <c r="W17" s="57"/>
      <c r="X17" s="837"/>
      <c r="Y17" s="235" t="s">
        <v>411</v>
      </c>
      <c r="Z17" s="235"/>
      <c r="AA17" s="235">
        <v>344.03500325564613</v>
      </c>
      <c r="AB17" s="235">
        <v>316.75733720353327</v>
      </c>
      <c r="AC17" s="235">
        <v>301.01733290499328</v>
      </c>
      <c r="AD17" s="235">
        <v>281.91358360164656</v>
      </c>
      <c r="AE17" s="235">
        <v>262.35991630322258</v>
      </c>
      <c r="AF17" s="235">
        <v>243.65508094312924</v>
      </c>
      <c r="AG17" s="235">
        <v>234.90325255015259</v>
      </c>
      <c r="AH17" s="235">
        <v>224.32999985545698</v>
      </c>
      <c r="AI17" s="235">
        <v>217.90656228488618</v>
      </c>
      <c r="AJ17" s="235">
        <v>212.9351286464522</v>
      </c>
      <c r="AK17" s="235">
        <v>204.88286327608756</v>
      </c>
      <c r="AL17" s="235">
        <v>204.15805222058853</v>
      </c>
      <c r="AM17" s="235">
        <v>203.19032739028754</v>
      </c>
      <c r="AN17" s="235">
        <v>198.97134515009105</v>
      </c>
      <c r="AO17" s="235">
        <v>197.66848293597837</v>
      </c>
      <c r="AP17" s="235">
        <v>193.57808736493703</v>
      </c>
      <c r="AQ17" s="235">
        <v>247.97150128752034</v>
      </c>
      <c r="AR17" s="235">
        <v>139.70916771229639</v>
      </c>
      <c r="AS17" s="235">
        <v>80.490543057896687</v>
      </c>
      <c r="AT17" s="235">
        <v>381.5360921314288</v>
      </c>
      <c r="AU17" s="235">
        <v>365.8119730002652</v>
      </c>
      <c r="AV17" s="235">
        <v>354.17050738425144</v>
      </c>
      <c r="AW17" s="235">
        <v>366.00608631988644</v>
      </c>
      <c r="AX17" s="235">
        <v>306.85981871344512</v>
      </c>
      <c r="AY17" s="235">
        <v>280.10710244463854</v>
      </c>
      <c r="AZ17" s="235"/>
      <c r="BA17" s="235"/>
      <c r="BB17" s="235"/>
      <c r="BC17" s="235"/>
      <c r="BD17" s="235"/>
      <c r="BE17" s="235"/>
      <c r="BF17" s="235"/>
      <c r="BG17" s="1057"/>
    </row>
    <row r="18" spans="22:59">
      <c r="V18" s="69"/>
      <c r="W18" s="57"/>
      <c r="X18" s="837"/>
      <c r="Y18" s="235" t="s">
        <v>412</v>
      </c>
      <c r="Z18" s="235"/>
      <c r="AA18" s="235">
        <v>5516.6094183131527</v>
      </c>
      <c r="AB18" s="235">
        <v>5111.2062963331018</v>
      </c>
      <c r="AC18" s="235">
        <v>4595.7732082524763</v>
      </c>
      <c r="AD18" s="235">
        <v>4083.8986018262958</v>
      </c>
      <c r="AE18" s="235">
        <v>3547.1990258613891</v>
      </c>
      <c r="AF18" s="235">
        <v>3170.9513621010205</v>
      </c>
      <c r="AG18" s="235">
        <v>2887.9441797214949</v>
      </c>
      <c r="AH18" s="235">
        <v>2643.7261218561976</v>
      </c>
      <c r="AI18" s="235">
        <v>2573.7507561373363</v>
      </c>
      <c r="AJ18" s="235">
        <v>2455.3190343717329</v>
      </c>
      <c r="AK18" s="235">
        <v>2249.1669637165005</v>
      </c>
      <c r="AL18" s="235">
        <v>2209.6726752674308</v>
      </c>
      <c r="AM18" s="235">
        <v>2159.6508949040713</v>
      </c>
      <c r="AN18" s="235">
        <v>2018.3736877707861</v>
      </c>
      <c r="AO18" s="235">
        <v>1974.1719124143297</v>
      </c>
      <c r="AP18" s="235">
        <v>1848.1277004692577</v>
      </c>
      <c r="AQ18" s="235">
        <v>1952.1623376402126</v>
      </c>
      <c r="AR18" s="235">
        <v>1887.7369539242457</v>
      </c>
      <c r="AS18" s="235">
        <v>1277.8996467978293</v>
      </c>
      <c r="AT18" s="235">
        <v>1577.1896811624408</v>
      </c>
      <c r="AU18" s="235">
        <v>1704.0489987637084</v>
      </c>
      <c r="AV18" s="235">
        <v>1825.2057895009277</v>
      </c>
      <c r="AW18" s="235">
        <v>1777.2557335733227</v>
      </c>
      <c r="AX18" s="235">
        <v>1642.5463169537941</v>
      </c>
      <c r="AY18" s="235">
        <v>1484.2786819772714</v>
      </c>
      <c r="AZ18" s="235"/>
      <c r="BA18" s="235"/>
      <c r="BB18" s="235"/>
      <c r="BC18" s="235"/>
      <c r="BD18" s="235"/>
      <c r="BE18" s="235"/>
      <c r="BF18" s="235"/>
      <c r="BG18" s="1057"/>
    </row>
    <row r="19" spans="22:59">
      <c r="V19" s="69"/>
      <c r="W19" s="57"/>
      <c r="X19" s="926"/>
      <c r="Y19" s="927" t="s">
        <v>413</v>
      </c>
      <c r="Z19" s="927"/>
      <c r="AA19" s="927">
        <v>708.84963861082326</v>
      </c>
      <c r="AB19" s="927">
        <v>687.05447165000714</v>
      </c>
      <c r="AC19" s="927">
        <v>663.78674280943005</v>
      </c>
      <c r="AD19" s="927">
        <v>631.08390260243493</v>
      </c>
      <c r="AE19" s="927">
        <v>622.23976019555062</v>
      </c>
      <c r="AF19" s="927">
        <v>603.13125414593719</v>
      </c>
      <c r="AG19" s="927">
        <v>574.85291883586399</v>
      </c>
      <c r="AH19" s="927">
        <v>547.18257371804111</v>
      </c>
      <c r="AI19" s="927">
        <v>528.91927566343156</v>
      </c>
      <c r="AJ19" s="927">
        <v>534.58977188549807</v>
      </c>
      <c r="AK19" s="927">
        <v>517.8397437192275</v>
      </c>
      <c r="AL19" s="927">
        <v>489.75461955620597</v>
      </c>
      <c r="AM19" s="927">
        <v>463.28752626480525</v>
      </c>
      <c r="AN19" s="927">
        <v>423.25986147470002</v>
      </c>
      <c r="AO19" s="927">
        <v>385.36982373352214</v>
      </c>
      <c r="AP19" s="927">
        <v>339.10479851476686</v>
      </c>
      <c r="AQ19" s="927">
        <v>282.42826822467731</v>
      </c>
      <c r="AR19" s="927">
        <v>315.47670464350239</v>
      </c>
      <c r="AS19" s="927">
        <v>261.10176902568486</v>
      </c>
      <c r="AT19" s="927">
        <v>306.34813742119275</v>
      </c>
      <c r="AU19" s="927">
        <v>241.99101005447676</v>
      </c>
      <c r="AV19" s="927">
        <v>260.22121672500305</v>
      </c>
      <c r="AW19" s="927">
        <v>397.27367391478776</v>
      </c>
      <c r="AX19" s="927">
        <v>382.02448589642893</v>
      </c>
      <c r="AY19" s="927">
        <v>485.96708627800308</v>
      </c>
      <c r="AZ19" s="235"/>
      <c r="BA19" s="235"/>
      <c r="BB19" s="235"/>
      <c r="BC19" s="235"/>
      <c r="BD19" s="235"/>
      <c r="BE19" s="235"/>
      <c r="BF19" s="235"/>
      <c r="BG19" s="1057"/>
    </row>
    <row r="20" spans="22:59">
      <c r="V20" s="69"/>
      <c r="W20" s="57"/>
      <c r="X20" s="924" t="s">
        <v>325</v>
      </c>
      <c r="Y20" s="925"/>
      <c r="Z20" s="925"/>
      <c r="AA20" s="925">
        <v>4982.7251863121119</v>
      </c>
      <c r="AB20" s="925">
        <v>4607.1210582680715</v>
      </c>
      <c r="AC20" s="925">
        <v>4441.345740455884</v>
      </c>
      <c r="AD20" s="925">
        <v>4149.3511696918349</v>
      </c>
      <c r="AE20" s="925">
        <v>4029.8288473818025</v>
      </c>
      <c r="AF20" s="925">
        <v>3714.9340498326906</v>
      </c>
      <c r="AG20" s="925">
        <v>3565.9195870154749</v>
      </c>
      <c r="AH20" s="925">
        <v>3354.3421176426627</v>
      </c>
      <c r="AI20" s="925">
        <v>3151.1092582258966</v>
      </c>
      <c r="AJ20" s="925">
        <v>3027.9742202249236</v>
      </c>
      <c r="AK20" s="925">
        <v>2880.6266915946726</v>
      </c>
      <c r="AL20" s="925">
        <v>2748.6708139994289</v>
      </c>
      <c r="AM20" s="925">
        <v>2654.4838588243256</v>
      </c>
      <c r="AN20" s="925">
        <v>2540.2017371514607</v>
      </c>
      <c r="AO20" s="925">
        <v>2422.8433854456089</v>
      </c>
      <c r="AP20" s="925">
        <v>2475.373351135589</v>
      </c>
      <c r="AQ20" s="925">
        <v>2296.3674800634408</v>
      </c>
      <c r="AR20" s="925">
        <v>2617.4805512827743</v>
      </c>
      <c r="AS20" s="925">
        <v>2178.5992246276674</v>
      </c>
      <c r="AT20" s="925">
        <v>2234.5762735118819</v>
      </c>
      <c r="AU20" s="925">
        <v>1861.5336093586589</v>
      </c>
      <c r="AV20" s="925">
        <v>1954.1470328993264</v>
      </c>
      <c r="AW20" s="925">
        <v>2103.8384246674013</v>
      </c>
      <c r="AX20" s="925">
        <v>2290.4330607270049</v>
      </c>
      <c r="AY20" s="925">
        <v>2260.8951798818557</v>
      </c>
      <c r="AZ20" s="235"/>
      <c r="BA20" s="235"/>
      <c r="BB20" s="235"/>
      <c r="BC20" s="235"/>
      <c r="BD20" s="235"/>
      <c r="BE20" s="235"/>
      <c r="BF20" s="235"/>
      <c r="BG20" s="1057"/>
    </row>
    <row r="21" spans="22:59">
      <c r="V21" s="69"/>
      <c r="W21" s="57"/>
      <c r="X21" s="922" t="s">
        <v>326</v>
      </c>
      <c r="Y21" s="928"/>
      <c r="Z21" s="928"/>
      <c r="AA21" s="928">
        <v>19265.759059075361</v>
      </c>
      <c r="AB21" s="928">
        <v>18892.593239513935</v>
      </c>
      <c r="AC21" s="928">
        <v>19107.796722170748</v>
      </c>
      <c r="AD21" s="928">
        <v>19041.047432145006</v>
      </c>
      <c r="AE21" s="928">
        <v>19377.025745591971</v>
      </c>
      <c r="AF21" s="928">
        <v>19411.675284173096</v>
      </c>
      <c r="AG21" s="928">
        <v>18624.591533979572</v>
      </c>
      <c r="AH21" s="928">
        <v>17705.788505934055</v>
      </c>
      <c r="AI21" s="928">
        <v>16822.552041327541</v>
      </c>
      <c r="AJ21" s="928">
        <v>16601.161975466945</v>
      </c>
      <c r="AK21" s="928">
        <v>15891.009128025276</v>
      </c>
      <c r="AL21" s="928">
        <v>15064.52251694561</v>
      </c>
      <c r="AM21" s="928">
        <v>14295.180495629453</v>
      </c>
      <c r="AN21" s="928">
        <v>13299.675891991923</v>
      </c>
      <c r="AO21" s="928">
        <v>12147.330398415175</v>
      </c>
      <c r="AP21" s="928">
        <v>11064.14861326597</v>
      </c>
      <c r="AQ21" s="928">
        <v>10534.4210112527</v>
      </c>
      <c r="AR21" s="928">
        <v>11137.681017026031</v>
      </c>
      <c r="AS21" s="928">
        <v>9473.595325166054</v>
      </c>
      <c r="AT21" s="928">
        <v>9039.3404060763387</v>
      </c>
      <c r="AU21" s="928">
        <v>11040.143281772374</v>
      </c>
      <c r="AV21" s="928">
        <v>10170.149440423927</v>
      </c>
      <c r="AW21" s="928">
        <v>11108.595621259263</v>
      </c>
      <c r="AX21" s="928">
        <v>10697.283955826188</v>
      </c>
      <c r="AY21" s="928">
        <v>10137.26361452066</v>
      </c>
      <c r="AZ21" s="235"/>
      <c r="BA21" s="235"/>
      <c r="BB21" s="235"/>
      <c r="BC21" s="235"/>
      <c r="BD21" s="235"/>
      <c r="BE21" s="235"/>
      <c r="BF21" s="235"/>
      <c r="BG21" s="1057"/>
    </row>
    <row r="22" spans="22:59">
      <c r="V22" s="69"/>
      <c r="W22" s="57"/>
      <c r="X22" s="861"/>
      <c r="Y22" s="863" t="s">
        <v>414</v>
      </c>
      <c r="Z22" s="863"/>
      <c r="AA22" s="863">
        <v>14662.476809571788</v>
      </c>
      <c r="AB22" s="863">
        <v>14413.163765738154</v>
      </c>
      <c r="AC22" s="863">
        <v>14574.23174055062</v>
      </c>
      <c r="AD22" s="863">
        <v>14630.205817604199</v>
      </c>
      <c r="AE22" s="863">
        <v>14817.125870950411</v>
      </c>
      <c r="AF22" s="863">
        <v>14915.636567374837</v>
      </c>
      <c r="AG22" s="863">
        <v>14249.126769414866</v>
      </c>
      <c r="AH22" s="863">
        <v>13550.303254517845</v>
      </c>
      <c r="AI22" s="863">
        <v>12777.031923411589</v>
      </c>
      <c r="AJ22" s="863">
        <v>12557.598334223614</v>
      </c>
      <c r="AK22" s="863">
        <v>11989.852072603848</v>
      </c>
      <c r="AL22" s="863">
        <v>11266.243284397171</v>
      </c>
      <c r="AM22" s="863">
        <v>10491.835627532331</v>
      </c>
      <c r="AN22" s="863">
        <v>9573.7282517651311</v>
      </c>
      <c r="AO22" s="863">
        <v>8620.2531521321307</v>
      </c>
      <c r="AP22" s="863">
        <v>7635.4649099026383</v>
      </c>
      <c r="AQ22" s="863">
        <v>6865.0027447595839</v>
      </c>
      <c r="AR22" s="863">
        <v>7120.4981244145411</v>
      </c>
      <c r="AS22" s="863">
        <v>6144.0146824931981</v>
      </c>
      <c r="AT22" s="863">
        <v>5032.7412128642336</v>
      </c>
      <c r="AU22" s="863">
        <v>6452.4656719603418</v>
      </c>
      <c r="AV22" s="863">
        <v>5444.9024167350253</v>
      </c>
      <c r="AW22" s="863">
        <v>6740.1463479006361</v>
      </c>
      <c r="AX22" s="863">
        <v>6282.2328187390467</v>
      </c>
      <c r="AY22" s="863">
        <v>5813.7038237565821</v>
      </c>
      <c r="AZ22" s="235"/>
      <c r="BA22" s="235"/>
      <c r="BB22" s="235"/>
      <c r="BC22" s="235"/>
      <c r="BD22" s="235"/>
      <c r="BE22" s="235"/>
      <c r="BF22" s="235"/>
      <c r="BG22" s="1057"/>
    </row>
    <row r="23" spans="22:59">
      <c r="V23" s="69"/>
      <c r="W23" s="57"/>
      <c r="X23" s="861"/>
      <c r="Y23" s="235" t="s">
        <v>415</v>
      </c>
      <c r="Z23" s="235"/>
      <c r="AA23" s="235">
        <v>3203.4463114769155</v>
      </c>
      <c r="AB23" s="235">
        <v>3095.3785841028453</v>
      </c>
      <c r="AC23" s="235">
        <v>3116.4914843441147</v>
      </c>
      <c r="AD23" s="235">
        <v>3040.8429918771794</v>
      </c>
      <c r="AE23" s="235">
        <v>3091.8621563039255</v>
      </c>
      <c r="AF23" s="235">
        <v>3052.095260937976</v>
      </c>
      <c r="AG23" s="235">
        <v>2959.0224814423473</v>
      </c>
      <c r="AH23" s="235">
        <v>2806.2192517666135</v>
      </c>
      <c r="AI23" s="235">
        <v>2716.8984725276332</v>
      </c>
      <c r="AJ23" s="235">
        <v>2692.1181471222899</v>
      </c>
      <c r="AK23" s="235">
        <v>2579.3114124753488</v>
      </c>
      <c r="AL23" s="235">
        <v>2514.6663595236919</v>
      </c>
      <c r="AM23" s="235">
        <v>2502.2747975425673</v>
      </c>
      <c r="AN23" s="235">
        <v>2435.937230616586</v>
      </c>
      <c r="AO23" s="235">
        <v>2305.8970934007843</v>
      </c>
      <c r="AP23" s="235">
        <v>2228.5482505351979</v>
      </c>
      <c r="AQ23" s="235">
        <v>2241.8110525746101</v>
      </c>
      <c r="AR23" s="235">
        <v>2667.5341793933776</v>
      </c>
      <c r="AS23" s="235">
        <v>2023.0356745855761</v>
      </c>
      <c r="AT23" s="235">
        <v>1496.5093124396915</v>
      </c>
      <c r="AU23" s="235">
        <v>2059.6192055926294</v>
      </c>
      <c r="AV23" s="235">
        <v>2284.2765982502574</v>
      </c>
      <c r="AW23" s="235">
        <v>2573.5918324654299</v>
      </c>
      <c r="AX23" s="235">
        <v>2589.9438758428687</v>
      </c>
      <c r="AY23" s="235">
        <v>2488.3443950986702</v>
      </c>
      <c r="AZ23" s="235"/>
      <c r="BA23" s="235"/>
      <c r="BB23" s="235"/>
      <c r="BC23" s="235"/>
      <c r="BD23" s="235"/>
      <c r="BE23" s="235"/>
      <c r="BF23" s="235"/>
      <c r="BG23" s="1057"/>
    </row>
    <row r="24" spans="22:59">
      <c r="V24" s="69"/>
      <c r="W24" s="57"/>
      <c r="X24" s="861"/>
      <c r="Y24" s="235" t="s">
        <v>416</v>
      </c>
      <c r="Z24" s="235"/>
      <c r="AA24" s="235">
        <v>1399.8359380266581</v>
      </c>
      <c r="AB24" s="235">
        <v>1384.0508896729402</v>
      </c>
      <c r="AC24" s="235">
        <v>1417.0734972760135</v>
      </c>
      <c r="AD24" s="235">
        <v>1369.9986226636279</v>
      </c>
      <c r="AE24" s="235">
        <v>1468.0377183376336</v>
      </c>
      <c r="AF24" s="235">
        <v>1443.9434558602861</v>
      </c>
      <c r="AG24" s="235">
        <v>1416.4422831223594</v>
      </c>
      <c r="AH24" s="235">
        <v>1349.2659996496043</v>
      </c>
      <c r="AI24" s="235">
        <v>1328.6216453883169</v>
      </c>
      <c r="AJ24" s="235">
        <v>1351.445494121042</v>
      </c>
      <c r="AK24" s="235">
        <v>1321.8456429460803</v>
      </c>
      <c r="AL24" s="235">
        <v>1283.6128730247494</v>
      </c>
      <c r="AM24" s="235">
        <v>1301.0700705545601</v>
      </c>
      <c r="AN24" s="235">
        <v>1290.0104096102057</v>
      </c>
      <c r="AO24" s="235">
        <v>1221.1801528822616</v>
      </c>
      <c r="AP24" s="235">
        <v>1200.1354528281342</v>
      </c>
      <c r="AQ24" s="235">
        <v>1427.6072139185064</v>
      </c>
      <c r="AR24" s="235">
        <v>1349.6487132181101</v>
      </c>
      <c r="AS24" s="235">
        <v>1306.5449680872828</v>
      </c>
      <c r="AT24" s="235">
        <v>2510.0898807724125</v>
      </c>
      <c r="AU24" s="235">
        <v>2528.0584042194041</v>
      </c>
      <c r="AV24" s="235">
        <v>2440.9704254386461</v>
      </c>
      <c r="AW24" s="235">
        <v>1794.8574408931959</v>
      </c>
      <c r="AX24" s="235">
        <v>1825.1072612442704</v>
      </c>
      <c r="AY24" s="235">
        <v>1835.2153956654045</v>
      </c>
      <c r="AZ24" s="235"/>
      <c r="BA24" s="235"/>
      <c r="BB24" s="235"/>
      <c r="BC24" s="235"/>
      <c r="BD24" s="235"/>
      <c r="BE24" s="235"/>
      <c r="BF24" s="235"/>
      <c r="BG24" s="1057"/>
    </row>
    <row r="25" spans="22:59">
      <c r="V25" s="69"/>
      <c r="W25" s="57"/>
      <c r="X25" s="715" t="s">
        <v>333</v>
      </c>
      <c r="Y25" s="239"/>
      <c r="Z25" s="239"/>
      <c r="AA25" s="717">
        <v>470357.2444266128</v>
      </c>
      <c r="AB25" s="717">
        <v>460657.01247269457</v>
      </c>
      <c r="AC25" s="717">
        <v>450865.20239005057</v>
      </c>
      <c r="AD25" s="717">
        <v>437935.00914070889</v>
      </c>
      <c r="AE25" s="717">
        <v>455098.40504109621</v>
      </c>
      <c r="AF25" s="717">
        <v>449905.98788045452</v>
      </c>
      <c r="AG25" s="717">
        <v>455430.84454319731</v>
      </c>
      <c r="AH25" s="717">
        <v>448148.18974189239</v>
      </c>
      <c r="AI25" s="717">
        <v>419183.46506899939</v>
      </c>
      <c r="AJ25" s="717">
        <v>431099.68429510429</v>
      </c>
      <c r="AK25" s="717">
        <v>443317.68649234914</v>
      </c>
      <c r="AL25" s="717">
        <v>431824.75122754194</v>
      </c>
      <c r="AM25" s="717">
        <v>447175.24822666915</v>
      </c>
      <c r="AN25" s="717">
        <v>451590.13478561328</v>
      </c>
      <c r="AO25" s="717">
        <v>450260.37268875382</v>
      </c>
      <c r="AP25" s="717">
        <v>440163.24413405405</v>
      </c>
      <c r="AQ25" s="717">
        <v>455717.90251913841</v>
      </c>
      <c r="AR25" s="717">
        <v>455033.73405537684</v>
      </c>
      <c r="AS25" s="717">
        <v>402856.43259519665</v>
      </c>
      <c r="AT25" s="717">
        <v>367431.34300156217</v>
      </c>
      <c r="AU25" s="717">
        <v>397174.46214590251</v>
      </c>
      <c r="AV25" s="717">
        <v>412884.31245287106</v>
      </c>
      <c r="AW25" s="717">
        <v>414615.73856623576</v>
      </c>
      <c r="AX25" s="717">
        <v>415047.46222935076</v>
      </c>
      <c r="AY25" s="717">
        <v>409893.7487718566</v>
      </c>
      <c r="AZ25" s="717"/>
      <c r="BA25" s="717"/>
      <c r="BB25" s="717"/>
      <c r="BC25" s="717"/>
      <c r="BD25" s="717"/>
      <c r="BE25" s="717"/>
      <c r="BF25" s="717"/>
      <c r="BG25" s="1058"/>
    </row>
    <row r="26" spans="22:59">
      <c r="V26" s="69"/>
      <c r="W26" s="57"/>
      <c r="X26" s="891" t="s">
        <v>334</v>
      </c>
      <c r="Y26" s="928"/>
      <c r="Z26" s="928"/>
      <c r="AA26" s="928">
        <v>19328.248977165265</v>
      </c>
      <c r="AB26" s="928">
        <v>19821.501447683666</v>
      </c>
      <c r="AC26" s="928">
        <v>20310.75271910421</v>
      </c>
      <c r="AD26" s="928">
        <v>19980.976544850084</v>
      </c>
      <c r="AE26" s="928">
        <v>21529.309485800077</v>
      </c>
      <c r="AF26" s="928">
        <v>21739.52519363489</v>
      </c>
      <c r="AG26" s="928">
        <v>21792.3861013026</v>
      </c>
      <c r="AH26" s="928">
        <v>21727.83532921704</v>
      </c>
      <c r="AI26" s="928">
        <v>22461.327573944265</v>
      </c>
      <c r="AJ26" s="928">
        <v>23116.259723560637</v>
      </c>
      <c r="AK26" s="928">
        <v>23294.438540382293</v>
      </c>
      <c r="AL26" s="928">
        <v>23588.809371479143</v>
      </c>
      <c r="AM26" s="928">
        <v>24608.053602500459</v>
      </c>
      <c r="AN26" s="928">
        <v>25108.843902371533</v>
      </c>
      <c r="AO26" s="928">
        <v>25373.014042919112</v>
      </c>
      <c r="AP26" s="928">
        <v>21195.040358640643</v>
      </c>
      <c r="AQ26" s="928">
        <v>21971.705673870794</v>
      </c>
      <c r="AR26" s="928">
        <v>23946.47224706117</v>
      </c>
      <c r="AS26" s="928">
        <v>23996.62249126859</v>
      </c>
      <c r="AT26" s="928">
        <v>20070.010186026997</v>
      </c>
      <c r="AU26" s="928">
        <v>20549.896312196612</v>
      </c>
      <c r="AV26" s="928">
        <v>21295.633370348714</v>
      </c>
      <c r="AW26" s="928">
        <v>22686.093956894467</v>
      </c>
      <c r="AX26" s="928">
        <v>19910.970878587083</v>
      </c>
      <c r="AY26" s="928">
        <v>21032.085151449424</v>
      </c>
      <c r="AZ26" s="235"/>
      <c r="BA26" s="235"/>
      <c r="BB26" s="235"/>
      <c r="BC26" s="235"/>
      <c r="BD26" s="235"/>
      <c r="BE26" s="235"/>
      <c r="BF26" s="235"/>
      <c r="BG26" s="1057"/>
    </row>
    <row r="27" spans="22:59">
      <c r="V27" s="69"/>
      <c r="W27" s="57"/>
      <c r="X27" s="837"/>
      <c r="Y27" s="863" t="s">
        <v>390</v>
      </c>
      <c r="Z27" s="863"/>
      <c r="AA27" s="863">
        <v>15487.084337549944</v>
      </c>
      <c r="AB27" s="863">
        <v>15913.034771485489</v>
      </c>
      <c r="AC27" s="863">
        <v>16318.474046536932</v>
      </c>
      <c r="AD27" s="863">
        <v>16047.627645290833</v>
      </c>
      <c r="AE27" s="863">
        <v>17296.517064073283</v>
      </c>
      <c r="AF27" s="863">
        <v>17501.248668995438</v>
      </c>
      <c r="AG27" s="863">
        <v>17524.858452846729</v>
      </c>
      <c r="AH27" s="863">
        <v>17522.554575747406</v>
      </c>
      <c r="AI27" s="863">
        <v>18203.260062115623</v>
      </c>
      <c r="AJ27" s="863">
        <v>18700.906811616267</v>
      </c>
      <c r="AK27" s="863">
        <v>18828.763425149125</v>
      </c>
      <c r="AL27" s="863">
        <v>19158.045191729365</v>
      </c>
      <c r="AM27" s="863">
        <v>20077.11606137799</v>
      </c>
      <c r="AN27" s="863">
        <v>20556.030172493323</v>
      </c>
      <c r="AO27" s="863">
        <v>20877.167655906007</v>
      </c>
      <c r="AP27" s="863">
        <v>17411.36969440159</v>
      </c>
      <c r="AQ27" s="863">
        <v>17068.473678150982</v>
      </c>
      <c r="AR27" s="863">
        <v>18509.715120789631</v>
      </c>
      <c r="AS27" s="863">
        <v>19386.43602177755</v>
      </c>
      <c r="AT27" s="863">
        <v>15020.628846068263</v>
      </c>
      <c r="AU27" s="863">
        <v>17392.186621808189</v>
      </c>
      <c r="AV27" s="863">
        <v>17374.940195096646</v>
      </c>
      <c r="AW27" s="863">
        <v>19117.455426467492</v>
      </c>
      <c r="AX27" s="863">
        <v>16157.326911754251</v>
      </c>
      <c r="AY27" s="863">
        <v>16831.744170920076</v>
      </c>
      <c r="AZ27" s="235"/>
      <c r="BA27" s="235"/>
      <c r="BB27" s="235"/>
      <c r="BC27" s="235"/>
      <c r="BD27" s="235"/>
      <c r="BE27" s="235"/>
      <c r="BF27" s="235"/>
      <c r="BG27" s="1057"/>
    </row>
    <row r="28" spans="22:59">
      <c r="V28" s="69"/>
      <c r="W28" s="57"/>
      <c r="X28" s="926"/>
      <c r="Y28" s="927" t="s">
        <v>391</v>
      </c>
      <c r="Z28" s="927"/>
      <c r="AA28" s="927">
        <v>3841.1646396153224</v>
      </c>
      <c r="AB28" s="927">
        <v>3908.4666761981753</v>
      </c>
      <c r="AC28" s="927">
        <v>3992.2786725672795</v>
      </c>
      <c r="AD28" s="927">
        <v>3933.3488995592525</v>
      </c>
      <c r="AE28" s="927">
        <v>4232.7924217267955</v>
      </c>
      <c r="AF28" s="927">
        <v>4238.2765246394529</v>
      </c>
      <c r="AG28" s="927">
        <v>4267.5276484558681</v>
      </c>
      <c r="AH28" s="927">
        <v>4205.2807534696321</v>
      </c>
      <c r="AI28" s="927">
        <v>4258.0675118286381</v>
      </c>
      <c r="AJ28" s="927">
        <v>4415.3529119443738</v>
      </c>
      <c r="AK28" s="927">
        <v>4465.6751152331699</v>
      </c>
      <c r="AL28" s="927">
        <v>4430.7641797497781</v>
      </c>
      <c r="AM28" s="927">
        <v>4530.9375411224682</v>
      </c>
      <c r="AN28" s="927">
        <v>4552.8137298782076</v>
      </c>
      <c r="AO28" s="927">
        <v>4495.8463870131018</v>
      </c>
      <c r="AP28" s="927">
        <v>3783.6706642390509</v>
      </c>
      <c r="AQ28" s="927">
        <v>4903.2319957198097</v>
      </c>
      <c r="AR28" s="927">
        <v>5436.7571262715401</v>
      </c>
      <c r="AS28" s="927">
        <v>4610.1864694910428</v>
      </c>
      <c r="AT28" s="927">
        <v>5049.3813399587352</v>
      </c>
      <c r="AU28" s="927">
        <v>3157.7096903884249</v>
      </c>
      <c r="AV28" s="927">
        <v>3920.6931752520695</v>
      </c>
      <c r="AW28" s="927">
        <v>3568.6385304269729</v>
      </c>
      <c r="AX28" s="927">
        <v>3753.6439668328326</v>
      </c>
      <c r="AY28" s="927">
        <v>4200.3409805293468</v>
      </c>
      <c r="AZ28" s="235"/>
      <c r="BA28" s="235"/>
      <c r="BB28" s="235"/>
      <c r="BC28" s="235"/>
      <c r="BD28" s="235"/>
      <c r="BE28" s="235"/>
      <c r="BF28" s="235"/>
      <c r="BG28" s="1057"/>
    </row>
    <row r="29" spans="22:59">
      <c r="V29" s="69"/>
      <c r="W29" s="57"/>
      <c r="X29" s="929" t="s">
        <v>335</v>
      </c>
      <c r="Y29" s="928"/>
      <c r="Z29" s="928"/>
      <c r="AA29" s="928">
        <v>18807.375800105117</v>
      </c>
      <c r="AB29" s="928">
        <v>18572.847777189807</v>
      </c>
      <c r="AC29" s="928">
        <v>18436.665624079065</v>
      </c>
      <c r="AD29" s="928">
        <v>17828.511857285896</v>
      </c>
      <c r="AE29" s="928">
        <v>18229.208507429481</v>
      </c>
      <c r="AF29" s="928">
        <v>17895.783972047342</v>
      </c>
      <c r="AG29" s="928">
        <v>17428.190796099021</v>
      </c>
      <c r="AH29" s="928">
        <v>16971.318435878187</v>
      </c>
      <c r="AI29" s="928">
        <v>16707.237929903171</v>
      </c>
      <c r="AJ29" s="928">
        <v>16415.958240114738</v>
      </c>
      <c r="AK29" s="928">
        <v>15847.46923688523</v>
      </c>
      <c r="AL29" s="928">
        <v>15197.937437250683</v>
      </c>
      <c r="AM29" s="928">
        <v>14868.848498511041</v>
      </c>
      <c r="AN29" s="928">
        <v>14726.890659163575</v>
      </c>
      <c r="AO29" s="928">
        <v>13996.228022241872</v>
      </c>
      <c r="AP29" s="928">
        <v>11900.139663803186</v>
      </c>
      <c r="AQ29" s="928">
        <v>11366.245819426651</v>
      </c>
      <c r="AR29" s="928">
        <v>11885.874211305603</v>
      </c>
      <c r="AS29" s="928">
        <v>12823.978629758338</v>
      </c>
      <c r="AT29" s="928">
        <v>9121.2184410936643</v>
      </c>
      <c r="AU29" s="928">
        <v>12380.635826632782</v>
      </c>
      <c r="AV29" s="928">
        <v>12040.138623431438</v>
      </c>
      <c r="AW29" s="928">
        <v>11671.722801871883</v>
      </c>
      <c r="AX29" s="928">
        <v>11984.385655378332</v>
      </c>
      <c r="AY29" s="928">
        <v>11660.570015552114</v>
      </c>
      <c r="AZ29" s="235"/>
      <c r="BA29" s="235"/>
      <c r="BB29" s="235"/>
      <c r="BC29" s="235"/>
      <c r="BD29" s="235"/>
      <c r="BE29" s="235"/>
      <c r="BF29" s="235"/>
      <c r="BG29" s="1057"/>
    </row>
    <row r="30" spans="22:59">
      <c r="V30" s="69"/>
      <c r="W30" s="57"/>
      <c r="X30" s="922" t="s">
        <v>336</v>
      </c>
      <c r="Y30" s="928"/>
      <c r="Z30" s="928"/>
      <c r="AA30" s="928">
        <v>4245.973900208076</v>
      </c>
      <c r="AB30" s="928">
        <v>4146.7218369479488</v>
      </c>
      <c r="AC30" s="928">
        <v>4072.1999608544438</v>
      </c>
      <c r="AD30" s="928">
        <v>3850.9580676570931</v>
      </c>
      <c r="AE30" s="928">
        <v>4027.0431887193008</v>
      </c>
      <c r="AF30" s="928">
        <v>3879.1896685103311</v>
      </c>
      <c r="AG30" s="928">
        <v>3742.5325692846122</v>
      </c>
      <c r="AH30" s="928">
        <v>3518.1316331412145</v>
      </c>
      <c r="AI30" s="928">
        <v>3424.9411130777294</v>
      </c>
      <c r="AJ30" s="928">
        <v>3370.4905354920752</v>
      </c>
      <c r="AK30" s="928">
        <v>3241.6236120134931</v>
      </c>
      <c r="AL30" s="928">
        <v>3221.3941930598512</v>
      </c>
      <c r="AM30" s="928">
        <v>3321.4118195635556</v>
      </c>
      <c r="AN30" s="928">
        <v>3402.0058338124772</v>
      </c>
      <c r="AO30" s="928">
        <v>3367.6568784626479</v>
      </c>
      <c r="AP30" s="928">
        <v>2339.6908006386343</v>
      </c>
      <c r="AQ30" s="928">
        <v>2683.9546522888159</v>
      </c>
      <c r="AR30" s="928">
        <v>2441.3336318873035</v>
      </c>
      <c r="AS30" s="928">
        <v>2110.6035365180564</v>
      </c>
      <c r="AT30" s="928">
        <v>1715.7787950811078</v>
      </c>
      <c r="AU30" s="928">
        <v>2147.5031204396796</v>
      </c>
      <c r="AV30" s="928">
        <v>2229.0712787775628</v>
      </c>
      <c r="AW30" s="928">
        <v>2457.7319122760796</v>
      </c>
      <c r="AX30" s="928">
        <v>2405.5507543646518</v>
      </c>
      <c r="AY30" s="928">
        <v>2299.1109557448995</v>
      </c>
      <c r="AZ30" s="235"/>
      <c r="BA30" s="235"/>
      <c r="BB30" s="235"/>
      <c r="BC30" s="235"/>
      <c r="BD30" s="235"/>
      <c r="BE30" s="235"/>
      <c r="BF30" s="235"/>
      <c r="BG30" s="1057"/>
    </row>
    <row r="31" spans="22:59">
      <c r="V31" s="69"/>
      <c r="W31" s="57"/>
      <c r="X31" s="837"/>
      <c r="Y31" s="863" t="s">
        <v>392</v>
      </c>
      <c r="Z31" s="863"/>
      <c r="AA31" s="863">
        <v>2354.1172661876731</v>
      </c>
      <c r="AB31" s="863">
        <v>2295.4397519830636</v>
      </c>
      <c r="AC31" s="863">
        <v>2273.1048006398296</v>
      </c>
      <c r="AD31" s="863">
        <v>2152.5894348154552</v>
      </c>
      <c r="AE31" s="863">
        <v>2262.553791209617</v>
      </c>
      <c r="AF31" s="863">
        <v>2177.5536454613571</v>
      </c>
      <c r="AG31" s="863">
        <v>2085.8976594773721</v>
      </c>
      <c r="AH31" s="863">
        <v>1948.4758215350275</v>
      </c>
      <c r="AI31" s="863">
        <v>1864.7019285422123</v>
      </c>
      <c r="AJ31" s="863">
        <v>1840.3581000403269</v>
      </c>
      <c r="AK31" s="863">
        <v>1761.0230339215157</v>
      </c>
      <c r="AL31" s="863">
        <v>1747.9003498099564</v>
      </c>
      <c r="AM31" s="863">
        <v>1798.8101320700589</v>
      </c>
      <c r="AN31" s="863">
        <v>1834.3533769683727</v>
      </c>
      <c r="AO31" s="863">
        <v>1796.68431922782</v>
      </c>
      <c r="AP31" s="863">
        <v>1624.7851648741569</v>
      </c>
      <c r="AQ31" s="863">
        <v>2064.0281339097337</v>
      </c>
      <c r="AR31" s="863">
        <v>1775.4666266795039</v>
      </c>
      <c r="AS31" s="863">
        <v>1571.7509251898402</v>
      </c>
      <c r="AT31" s="863">
        <v>1189.4013968541635</v>
      </c>
      <c r="AU31" s="863">
        <v>1559.3232972772976</v>
      </c>
      <c r="AV31" s="863">
        <v>1519.9688557038569</v>
      </c>
      <c r="AW31" s="863">
        <v>1657.3264888957096</v>
      </c>
      <c r="AX31" s="863">
        <v>1680.3497854587108</v>
      </c>
      <c r="AY31" s="863">
        <v>1583.6139761975483</v>
      </c>
      <c r="AZ31" s="235"/>
      <c r="BA31" s="235"/>
      <c r="BB31" s="235"/>
      <c r="BC31" s="235"/>
      <c r="BD31" s="235"/>
      <c r="BE31" s="235"/>
      <c r="BF31" s="235"/>
      <c r="BG31" s="1057"/>
    </row>
    <row r="32" spans="22:59">
      <c r="V32" s="69"/>
      <c r="W32" s="57"/>
      <c r="X32" s="926"/>
      <c r="Y32" s="927" t="s">
        <v>393</v>
      </c>
      <c r="Z32" s="927"/>
      <c r="AA32" s="927">
        <v>1891.8566340204027</v>
      </c>
      <c r="AB32" s="927">
        <v>1851.2820849648851</v>
      </c>
      <c r="AC32" s="927">
        <v>1799.0951602146145</v>
      </c>
      <c r="AD32" s="927">
        <v>1698.3686328416377</v>
      </c>
      <c r="AE32" s="927">
        <v>1764.4893975096838</v>
      </c>
      <c r="AF32" s="927">
        <v>1701.636023048974</v>
      </c>
      <c r="AG32" s="927">
        <v>1656.6349098072408</v>
      </c>
      <c r="AH32" s="927">
        <v>1569.6558116061869</v>
      </c>
      <c r="AI32" s="927">
        <v>1560.2391845355176</v>
      </c>
      <c r="AJ32" s="927">
        <v>1530.1324354517485</v>
      </c>
      <c r="AK32" s="927">
        <v>1480.600578091977</v>
      </c>
      <c r="AL32" s="927">
        <v>1473.493843249895</v>
      </c>
      <c r="AM32" s="927">
        <v>1522.601687493496</v>
      </c>
      <c r="AN32" s="927">
        <v>1567.6524568441041</v>
      </c>
      <c r="AO32" s="927">
        <v>1570.9725592348277</v>
      </c>
      <c r="AP32" s="927">
        <v>714.90563576447755</v>
      </c>
      <c r="AQ32" s="927">
        <v>619.92651837908215</v>
      </c>
      <c r="AR32" s="927">
        <v>665.86700520779993</v>
      </c>
      <c r="AS32" s="927">
        <v>538.85261132821643</v>
      </c>
      <c r="AT32" s="927">
        <v>526.37739822694414</v>
      </c>
      <c r="AU32" s="927">
        <v>588.17982316238226</v>
      </c>
      <c r="AV32" s="927">
        <v>709.10242307370584</v>
      </c>
      <c r="AW32" s="927">
        <v>800.40542338036948</v>
      </c>
      <c r="AX32" s="927">
        <v>725.2009689059405</v>
      </c>
      <c r="AY32" s="927">
        <v>715.49697954735052</v>
      </c>
      <c r="AZ32" s="235"/>
      <c r="BA32" s="235"/>
      <c r="BB32" s="235"/>
      <c r="BC32" s="235"/>
      <c r="BD32" s="235"/>
      <c r="BE32" s="235"/>
      <c r="BF32" s="235"/>
      <c r="BG32" s="1057"/>
    </row>
    <row r="33" spans="22:59">
      <c r="V33" s="69"/>
      <c r="W33" s="57"/>
      <c r="X33" s="929" t="s">
        <v>337</v>
      </c>
      <c r="Y33" s="928"/>
      <c r="Z33" s="928"/>
      <c r="AA33" s="928">
        <v>32324.541624534904</v>
      </c>
      <c r="AB33" s="928">
        <v>32224.539723151123</v>
      </c>
      <c r="AC33" s="928">
        <v>31527.302102447538</v>
      </c>
      <c r="AD33" s="928">
        <v>31285.141660433641</v>
      </c>
      <c r="AE33" s="928">
        <v>32529.734852474121</v>
      </c>
      <c r="AF33" s="928">
        <v>33630.660347945326</v>
      </c>
      <c r="AG33" s="928">
        <v>33872.45230075116</v>
      </c>
      <c r="AH33" s="928">
        <v>33690.978792137648</v>
      </c>
      <c r="AI33" s="928">
        <v>32131.241260419905</v>
      </c>
      <c r="AJ33" s="928">
        <v>32766.995292894237</v>
      </c>
      <c r="AK33" s="928">
        <v>33513.977873852156</v>
      </c>
      <c r="AL33" s="928">
        <v>32721.037676484411</v>
      </c>
      <c r="AM33" s="928">
        <v>32490.097422191982</v>
      </c>
      <c r="AN33" s="928">
        <v>32230.988188850071</v>
      </c>
      <c r="AO33" s="928">
        <v>31584.321287019528</v>
      </c>
      <c r="AP33" s="928">
        <v>29639.097787285456</v>
      </c>
      <c r="AQ33" s="928">
        <v>28854.042125726104</v>
      </c>
      <c r="AR33" s="928">
        <v>28258.874564316284</v>
      </c>
      <c r="AS33" s="928">
        <v>25863.293690140417</v>
      </c>
      <c r="AT33" s="928">
        <v>23516.241444942469</v>
      </c>
      <c r="AU33" s="928">
        <v>24225.766456816571</v>
      </c>
      <c r="AV33" s="928">
        <v>24310.390931680813</v>
      </c>
      <c r="AW33" s="928">
        <v>23998.880725031893</v>
      </c>
      <c r="AX33" s="928">
        <v>23732.482226919994</v>
      </c>
      <c r="AY33" s="928">
        <v>22864.003020503053</v>
      </c>
      <c r="AZ33" s="235"/>
      <c r="BA33" s="235"/>
      <c r="BB33" s="235"/>
      <c r="BC33" s="235"/>
      <c r="BD33" s="235"/>
      <c r="BE33" s="235"/>
      <c r="BF33" s="235"/>
      <c r="BG33" s="1057"/>
    </row>
    <row r="34" spans="22:59">
      <c r="V34" s="69"/>
      <c r="W34" s="57"/>
      <c r="X34" s="931" t="s">
        <v>338</v>
      </c>
      <c r="Y34" s="928"/>
      <c r="Z34" s="928"/>
      <c r="AA34" s="928">
        <v>4430.0428272699655</v>
      </c>
      <c r="AB34" s="928">
        <v>4235.1027451922773</v>
      </c>
      <c r="AC34" s="928">
        <v>4084.4205297377239</v>
      </c>
      <c r="AD34" s="928">
        <v>3717.1654996760358</v>
      </c>
      <c r="AE34" s="928">
        <v>3851.1097134728097</v>
      </c>
      <c r="AF34" s="928">
        <v>3573.8581798907744</v>
      </c>
      <c r="AG34" s="928">
        <v>3560.7211136168821</v>
      </c>
      <c r="AH34" s="928">
        <v>3437.4178723032228</v>
      </c>
      <c r="AI34" s="928">
        <v>3457.8044728735072</v>
      </c>
      <c r="AJ34" s="928">
        <v>3526.2071166369919</v>
      </c>
      <c r="AK34" s="928">
        <v>3510.0176704966184</v>
      </c>
      <c r="AL34" s="928">
        <v>3366.7413820310494</v>
      </c>
      <c r="AM34" s="928">
        <v>3409.4646645529783</v>
      </c>
      <c r="AN34" s="928">
        <v>3404.9681978021235</v>
      </c>
      <c r="AO34" s="928">
        <v>3236.690916315983</v>
      </c>
      <c r="AP34" s="928">
        <v>2560.7406216228633</v>
      </c>
      <c r="AQ34" s="928">
        <v>3072.1731448544861</v>
      </c>
      <c r="AR34" s="928">
        <v>3362.2782337387325</v>
      </c>
      <c r="AS34" s="928">
        <v>2955.8216830272891</v>
      </c>
      <c r="AT34" s="928">
        <v>2317.0998873062667</v>
      </c>
      <c r="AU34" s="928">
        <v>2192.6598742420229</v>
      </c>
      <c r="AV34" s="928">
        <v>2758.0412730219978</v>
      </c>
      <c r="AW34" s="928">
        <v>2696.6329030505899</v>
      </c>
      <c r="AX34" s="928">
        <v>2593.6703225559427</v>
      </c>
      <c r="AY34" s="928">
        <v>2688.4951488228862</v>
      </c>
      <c r="AZ34" s="235"/>
      <c r="BA34" s="235"/>
      <c r="BB34" s="235"/>
      <c r="BC34" s="235"/>
      <c r="BD34" s="235"/>
      <c r="BE34" s="235"/>
      <c r="BF34" s="235"/>
      <c r="BG34" s="1057"/>
    </row>
    <row r="35" spans="22:59">
      <c r="V35" s="69"/>
      <c r="W35" s="57"/>
      <c r="X35" s="930" t="s">
        <v>339</v>
      </c>
      <c r="Y35" s="928"/>
      <c r="Z35" s="928"/>
      <c r="AA35" s="928">
        <v>72563.623733384375</v>
      </c>
      <c r="AB35" s="928">
        <v>73912.973539757528</v>
      </c>
      <c r="AC35" s="928">
        <v>74026.488864416577</v>
      </c>
      <c r="AD35" s="928">
        <v>74242.920320779303</v>
      </c>
      <c r="AE35" s="928">
        <v>77863.238171705583</v>
      </c>
      <c r="AF35" s="928">
        <v>77983.321076613793</v>
      </c>
      <c r="AG35" s="928">
        <v>78868.510056779836</v>
      </c>
      <c r="AH35" s="928">
        <v>79126.99277771276</v>
      </c>
      <c r="AI35" s="928">
        <v>73377.876260847974</v>
      </c>
      <c r="AJ35" s="928">
        <v>76416.888967568244</v>
      </c>
      <c r="AK35" s="928">
        <v>78126.606333566262</v>
      </c>
      <c r="AL35" s="928">
        <v>76720.07920066081</v>
      </c>
      <c r="AM35" s="928">
        <v>79270.622591534528</v>
      </c>
      <c r="AN35" s="928">
        <v>80841.013305854314</v>
      </c>
      <c r="AO35" s="928">
        <v>82551.862346084527</v>
      </c>
      <c r="AP35" s="928">
        <v>82266.005853228853</v>
      </c>
      <c r="AQ35" s="928">
        <v>84739.98244246222</v>
      </c>
      <c r="AR35" s="928">
        <v>87642.537851053683</v>
      </c>
      <c r="AS35" s="928">
        <v>74989.791001281526</v>
      </c>
      <c r="AT35" s="928">
        <v>77558.813715805853</v>
      </c>
      <c r="AU35" s="928">
        <v>79681.456885493564</v>
      </c>
      <c r="AV35" s="928">
        <v>79389.820600874795</v>
      </c>
      <c r="AW35" s="928">
        <v>72969.138061089645</v>
      </c>
      <c r="AX35" s="928">
        <v>73031.42229423704</v>
      </c>
      <c r="AY35" s="928">
        <v>67023.730450707182</v>
      </c>
      <c r="AZ35" s="235"/>
      <c r="BA35" s="235"/>
      <c r="BB35" s="235"/>
      <c r="BC35" s="235"/>
      <c r="BD35" s="235"/>
      <c r="BE35" s="235"/>
      <c r="BF35" s="235"/>
      <c r="BG35" s="1057"/>
    </row>
    <row r="36" spans="22:59">
      <c r="V36" s="69"/>
      <c r="W36" s="57"/>
      <c r="X36" s="196"/>
      <c r="Y36" s="863" t="s">
        <v>394</v>
      </c>
      <c r="Z36" s="863"/>
      <c r="AA36" s="863">
        <v>70033.436353438417</v>
      </c>
      <c r="AB36" s="863">
        <v>71255.08962480801</v>
      </c>
      <c r="AC36" s="863">
        <v>71314.870253073517</v>
      </c>
      <c r="AD36" s="863">
        <v>71445.562555971861</v>
      </c>
      <c r="AE36" s="863">
        <v>74741.605463288128</v>
      </c>
      <c r="AF36" s="863">
        <v>74704.541993341787</v>
      </c>
      <c r="AG36" s="863">
        <v>75281.520026924496</v>
      </c>
      <c r="AH36" s="863">
        <v>75394.131782375509</v>
      </c>
      <c r="AI36" s="863">
        <v>70570.687816033067</v>
      </c>
      <c r="AJ36" s="863">
        <v>73500.541656746122</v>
      </c>
      <c r="AK36" s="863">
        <v>75309.782605115295</v>
      </c>
      <c r="AL36" s="863">
        <v>74137.3309928612</v>
      </c>
      <c r="AM36" s="863">
        <v>76503.470805860125</v>
      </c>
      <c r="AN36" s="863">
        <v>77851.835989148007</v>
      </c>
      <c r="AO36" s="863">
        <v>79432.656533627101</v>
      </c>
      <c r="AP36" s="863">
        <v>79375.454405631579</v>
      </c>
      <c r="AQ36" s="863">
        <v>80987.204123234304</v>
      </c>
      <c r="AR36" s="863">
        <v>84364.152480772696</v>
      </c>
      <c r="AS36" s="863">
        <v>72133.948638041984</v>
      </c>
      <c r="AT36" s="863">
        <v>74183.59925859228</v>
      </c>
      <c r="AU36" s="863">
        <v>77044.353632811864</v>
      </c>
      <c r="AV36" s="863">
        <v>76173.589186919722</v>
      </c>
      <c r="AW36" s="863">
        <v>69997.11063518218</v>
      </c>
      <c r="AX36" s="863">
        <v>70116.721419920519</v>
      </c>
      <c r="AY36" s="863">
        <v>63868.92079019497</v>
      </c>
      <c r="AZ36" s="235"/>
      <c r="BA36" s="235"/>
      <c r="BB36" s="235"/>
      <c r="BC36" s="235"/>
      <c r="BD36" s="235"/>
      <c r="BE36" s="235"/>
      <c r="BF36" s="235"/>
      <c r="BG36" s="1057"/>
    </row>
    <row r="37" spans="22:59">
      <c r="V37" s="69"/>
      <c r="W37" s="57"/>
      <c r="X37" s="390"/>
      <c r="Y37" s="927" t="s">
        <v>395</v>
      </c>
      <c r="Z37" s="927"/>
      <c r="AA37" s="927">
        <v>2530.1873799459422</v>
      </c>
      <c r="AB37" s="927">
        <v>2657.883914949527</v>
      </c>
      <c r="AC37" s="927">
        <v>2711.6186113430504</v>
      </c>
      <c r="AD37" s="927">
        <v>2797.357764807447</v>
      </c>
      <c r="AE37" s="927">
        <v>3121.6327084174527</v>
      </c>
      <c r="AF37" s="927">
        <v>3278.7790832720048</v>
      </c>
      <c r="AG37" s="927">
        <v>3586.9900298553612</v>
      </c>
      <c r="AH37" s="927">
        <v>3732.8609953372365</v>
      </c>
      <c r="AI37" s="927">
        <v>2807.1884448148917</v>
      </c>
      <c r="AJ37" s="927">
        <v>2916.3473108221319</v>
      </c>
      <c r="AK37" s="927">
        <v>2816.8237284509569</v>
      </c>
      <c r="AL37" s="927">
        <v>2582.7482077996328</v>
      </c>
      <c r="AM37" s="927">
        <v>2767.151785674384</v>
      </c>
      <c r="AN37" s="927">
        <v>2989.1773167063011</v>
      </c>
      <c r="AO37" s="927">
        <v>3119.2058124574669</v>
      </c>
      <c r="AP37" s="927">
        <v>2890.5514475972586</v>
      </c>
      <c r="AQ37" s="927">
        <v>3752.7783192279476</v>
      </c>
      <c r="AR37" s="927">
        <v>3278.3853702809752</v>
      </c>
      <c r="AS37" s="927">
        <v>2855.8423632395397</v>
      </c>
      <c r="AT37" s="927">
        <v>3375.2144572135903</v>
      </c>
      <c r="AU37" s="927">
        <v>2637.1032526817166</v>
      </c>
      <c r="AV37" s="927">
        <v>3216.2314139550763</v>
      </c>
      <c r="AW37" s="927">
        <v>2972.0274259074595</v>
      </c>
      <c r="AX37" s="927">
        <v>2914.7008743164952</v>
      </c>
      <c r="AY37" s="927">
        <v>3154.8096605122155</v>
      </c>
      <c r="AZ37" s="235"/>
      <c r="BA37" s="235"/>
      <c r="BB37" s="235"/>
      <c r="BC37" s="235"/>
      <c r="BD37" s="235"/>
      <c r="BE37" s="235"/>
      <c r="BF37" s="235"/>
      <c r="BG37" s="1057"/>
    </row>
    <row r="38" spans="22:59">
      <c r="V38" s="69"/>
      <c r="W38" s="57"/>
      <c r="X38" s="930" t="s">
        <v>340</v>
      </c>
      <c r="Y38" s="928"/>
      <c r="Z38" s="928"/>
      <c r="AA38" s="928">
        <v>12038.403035448771</v>
      </c>
      <c r="AB38" s="928">
        <v>11415.289733883301</v>
      </c>
      <c r="AC38" s="928">
        <v>11003.056699532317</v>
      </c>
      <c r="AD38" s="928">
        <v>9866.5637811814704</v>
      </c>
      <c r="AE38" s="928">
        <v>10335.000591786349</v>
      </c>
      <c r="AF38" s="928">
        <v>9441.5941808946463</v>
      </c>
      <c r="AG38" s="928">
        <v>9548.8947620880917</v>
      </c>
      <c r="AH38" s="928">
        <v>9308.5646139672644</v>
      </c>
      <c r="AI38" s="928">
        <v>9452.6170783364905</v>
      </c>
      <c r="AJ38" s="928">
        <v>9900.8108554328101</v>
      </c>
      <c r="AK38" s="928">
        <v>10024.724198235457</v>
      </c>
      <c r="AL38" s="928">
        <v>9794.8282245045066</v>
      </c>
      <c r="AM38" s="928">
        <v>10166.192363493754</v>
      </c>
      <c r="AN38" s="928">
        <v>10391.891278076906</v>
      </c>
      <c r="AO38" s="928">
        <v>10042.654531998754</v>
      </c>
      <c r="AP38" s="928">
        <v>9560.6849182737096</v>
      </c>
      <c r="AQ38" s="928">
        <v>12162.077914024496</v>
      </c>
      <c r="AR38" s="928">
        <v>12297.921099322439</v>
      </c>
      <c r="AS38" s="928">
        <v>10531.62159088149</v>
      </c>
      <c r="AT38" s="928">
        <v>9424.075260968355</v>
      </c>
      <c r="AU38" s="928">
        <v>8828.0839693831167</v>
      </c>
      <c r="AV38" s="928">
        <v>11004.720461183982</v>
      </c>
      <c r="AW38" s="928">
        <v>10050.974774664144</v>
      </c>
      <c r="AX38" s="928">
        <v>9322.5785799515179</v>
      </c>
      <c r="AY38" s="928">
        <v>9794.9277694813554</v>
      </c>
      <c r="AZ38" s="235"/>
      <c r="BA38" s="235"/>
      <c r="BB38" s="235"/>
      <c r="BC38" s="235"/>
      <c r="BD38" s="235"/>
      <c r="BE38" s="235"/>
      <c r="BF38" s="235"/>
      <c r="BG38" s="1057"/>
    </row>
    <row r="39" spans="22:59">
      <c r="V39" s="69"/>
      <c r="W39" s="57"/>
      <c r="X39" s="196"/>
      <c r="Y39" s="863" t="s">
        <v>396</v>
      </c>
      <c r="Z39" s="863"/>
      <c r="AA39" s="863">
        <v>8580.2915841725735</v>
      </c>
      <c r="AB39" s="863">
        <v>8187.0056876510862</v>
      </c>
      <c r="AC39" s="863">
        <v>7952.8103923873687</v>
      </c>
      <c r="AD39" s="863">
        <v>7175.1011273845825</v>
      </c>
      <c r="AE39" s="863">
        <v>7597.3781031915287</v>
      </c>
      <c r="AF39" s="863">
        <v>6987.2557633267934</v>
      </c>
      <c r="AG39" s="863">
        <v>7110.3356368587902</v>
      </c>
      <c r="AH39" s="863">
        <v>6944.4726245540733</v>
      </c>
      <c r="AI39" s="863">
        <v>7088.6952189090607</v>
      </c>
      <c r="AJ39" s="863">
        <v>7476.0961055800753</v>
      </c>
      <c r="AK39" s="863">
        <v>7613.9690430877044</v>
      </c>
      <c r="AL39" s="863">
        <v>7412.6413504759421</v>
      </c>
      <c r="AM39" s="863">
        <v>7690.3720915234053</v>
      </c>
      <c r="AN39" s="863">
        <v>7872.8565980052499</v>
      </c>
      <c r="AO39" s="863">
        <v>7587.653520329256</v>
      </c>
      <c r="AP39" s="863">
        <v>7327.184766256184</v>
      </c>
      <c r="AQ39" s="863">
        <v>8951.6844158262029</v>
      </c>
      <c r="AR39" s="863">
        <v>9605.6049007840829</v>
      </c>
      <c r="AS39" s="863">
        <v>8299.1664935359258</v>
      </c>
      <c r="AT39" s="863">
        <v>7604.7552201705385</v>
      </c>
      <c r="AU39" s="863">
        <v>6685.3529287021174</v>
      </c>
      <c r="AV39" s="863">
        <v>8272.6953034006729</v>
      </c>
      <c r="AW39" s="863">
        <v>7782.6610355788916</v>
      </c>
      <c r="AX39" s="863">
        <v>6753.3283552253106</v>
      </c>
      <c r="AY39" s="863">
        <v>7072.91657322631</v>
      </c>
      <c r="AZ39" s="235"/>
      <c r="BA39" s="235"/>
      <c r="BB39" s="235"/>
      <c r="BC39" s="235"/>
      <c r="BD39" s="235"/>
      <c r="BE39" s="235"/>
      <c r="BF39" s="235"/>
      <c r="BG39" s="1057"/>
    </row>
    <row r="40" spans="22:59">
      <c r="V40" s="69"/>
      <c r="W40" s="57"/>
      <c r="X40" s="196"/>
      <c r="Y40" s="235" t="s">
        <v>397</v>
      </c>
      <c r="Z40" s="235"/>
      <c r="AA40" s="235">
        <v>3088.2342277738076</v>
      </c>
      <c r="AB40" s="235">
        <v>2875.5838050079742</v>
      </c>
      <c r="AC40" s="235">
        <v>2711.8546516590186</v>
      </c>
      <c r="AD40" s="235">
        <v>2378.8934267190543</v>
      </c>
      <c r="AE40" s="235">
        <v>2426.5665360044904</v>
      </c>
      <c r="AF40" s="235">
        <v>2158.4204217540077</v>
      </c>
      <c r="AG40" s="235">
        <v>2159.4485104911687</v>
      </c>
      <c r="AH40" s="235">
        <v>2106.9443549615071</v>
      </c>
      <c r="AI40" s="235">
        <v>2117.0636279080281</v>
      </c>
      <c r="AJ40" s="235">
        <v>2182.8894488361188</v>
      </c>
      <c r="AK40" s="235">
        <v>2184.8181554745643</v>
      </c>
      <c r="AL40" s="235">
        <v>2163.2022190636985</v>
      </c>
      <c r="AM40" s="235">
        <v>2256.3537667256005</v>
      </c>
      <c r="AN40" s="235">
        <v>2305.4752972722581</v>
      </c>
      <c r="AO40" s="235">
        <v>2253.5051796762414</v>
      </c>
      <c r="AP40" s="235">
        <v>2054.7589811854659</v>
      </c>
      <c r="AQ40" s="235">
        <v>3030.4624347913236</v>
      </c>
      <c r="AR40" s="235">
        <v>2536.6985491256983</v>
      </c>
      <c r="AS40" s="235">
        <v>2106.7319976765962</v>
      </c>
      <c r="AT40" s="235">
        <v>1712.3955784098632</v>
      </c>
      <c r="AU40" s="235">
        <v>1999.1059645985297</v>
      </c>
      <c r="AV40" s="235">
        <v>2625.8871155312895</v>
      </c>
      <c r="AW40" s="235">
        <v>2151.2648315459869</v>
      </c>
      <c r="AX40" s="235">
        <v>2473.73241638332</v>
      </c>
      <c r="AY40" s="235">
        <v>2634.0936619895028</v>
      </c>
      <c r="AZ40" s="235"/>
      <c r="BA40" s="235"/>
      <c r="BB40" s="235"/>
      <c r="BC40" s="235"/>
      <c r="BD40" s="235"/>
      <c r="BE40" s="235"/>
      <c r="BF40" s="235"/>
      <c r="BG40" s="1057"/>
    </row>
    <row r="41" spans="22:59">
      <c r="V41" s="69"/>
      <c r="W41" s="57"/>
      <c r="X41" s="390"/>
      <c r="Y41" s="927" t="s">
        <v>398</v>
      </c>
      <c r="Z41" s="927"/>
      <c r="AA41" s="927">
        <v>369.87722350238892</v>
      </c>
      <c r="AB41" s="927">
        <v>352.70024122423888</v>
      </c>
      <c r="AC41" s="927">
        <v>338.39165548592962</v>
      </c>
      <c r="AD41" s="927">
        <v>312.5692270778344</v>
      </c>
      <c r="AE41" s="927">
        <v>311.05595259032765</v>
      </c>
      <c r="AF41" s="927">
        <v>295.91799581384652</v>
      </c>
      <c r="AG41" s="927">
        <v>279.11061473813356</v>
      </c>
      <c r="AH41" s="927">
        <v>257.1476344516841</v>
      </c>
      <c r="AI41" s="927">
        <v>246.85823151940011</v>
      </c>
      <c r="AJ41" s="927">
        <v>241.82530101661558</v>
      </c>
      <c r="AK41" s="927">
        <v>225.93699967318909</v>
      </c>
      <c r="AL41" s="927">
        <v>218.98465496486469</v>
      </c>
      <c r="AM41" s="927">
        <v>219.46650524474964</v>
      </c>
      <c r="AN41" s="927">
        <v>213.55938279939949</v>
      </c>
      <c r="AO41" s="927">
        <v>201.49583199325858</v>
      </c>
      <c r="AP41" s="927">
        <v>178.74117083206087</v>
      </c>
      <c r="AQ41" s="927">
        <v>179.93106340696806</v>
      </c>
      <c r="AR41" s="927">
        <v>155.61764941265648</v>
      </c>
      <c r="AS41" s="927">
        <v>125.7230996689692</v>
      </c>
      <c r="AT41" s="927">
        <v>106.92446238795165</v>
      </c>
      <c r="AU41" s="927">
        <v>143.62507608247034</v>
      </c>
      <c r="AV41" s="927">
        <v>106.13804225201886</v>
      </c>
      <c r="AW41" s="927">
        <v>117.04890753926784</v>
      </c>
      <c r="AX41" s="927">
        <v>95.517808342886752</v>
      </c>
      <c r="AY41" s="927">
        <v>87.917534265543608</v>
      </c>
      <c r="AZ41" s="235"/>
      <c r="BA41" s="235"/>
      <c r="BB41" s="235"/>
      <c r="BC41" s="235"/>
      <c r="BD41" s="235"/>
      <c r="BE41" s="235"/>
      <c r="BF41" s="235"/>
      <c r="BG41" s="1057"/>
    </row>
    <row r="42" spans="22:59">
      <c r="V42" s="69"/>
      <c r="W42" s="57"/>
      <c r="X42" s="931" t="s">
        <v>341</v>
      </c>
      <c r="Y42" s="928"/>
      <c r="Z42" s="928"/>
      <c r="AA42" s="928">
        <v>55706.128424522925</v>
      </c>
      <c r="AB42" s="928">
        <v>55843.811229294217</v>
      </c>
      <c r="AC42" s="928">
        <v>55991.037723478825</v>
      </c>
      <c r="AD42" s="928">
        <v>54639.689409449864</v>
      </c>
      <c r="AE42" s="928">
        <v>56052.549248569085</v>
      </c>
      <c r="AF42" s="928">
        <v>55323.284008722891</v>
      </c>
      <c r="AG42" s="928">
        <v>55417.790671003837</v>
      </c>
      <c r="AH42" s="928">
        <v>54138.344554157637</v>
      </c>
      <c r="AI42" s="928">
        <v>49995.708312759161</v>
      </c>
      <c r="AJ42" s="928">
        <v>50678.08708143315</v>
      </c>
      <c r="AK42" s="928">
        <v>51947.751564594895</v>
      </c>
      <c r="AL42" s="928">
        <v>49816.661588497227</v>
      </c>
      <c r="AM42" s="928">
        <v>49157.819393415266</v>
      </c>
      <c r="AN42" s="928">
        <v>49716.861930882413</v>
      </c>
      <c r="AO42" s="928">
        <v>46726.888931152091</v>
      </c>
      <c r="AP42" s="928">
        <v>45092.117030276946</v>
      </c>
      <c r="AQ42" s="928">
        <v>45376.235815612374</v>
      </c>
      <c r="AR42" s="928">
        <v>45570.448560252873</v>
      </c>
      <c r="AS42" s="928">
        <v>44300.070673854032</v>
      </c>
      <c r="AT42" s="928">
        <v>39022.720212445107</v>
      </c>
      <c r="AU42" s="928">
        <v>39019.369558736129</v>
      </c>
      <c r="AV42" s="928">
        <v>40765.201645843736</v>
      </c>
      <c r="AW42" s="928">
        <v>41364.243662433153</v>
      </c>
      <c r="AX42" s="928">
        <v>45214.1966608812</v>
      </c>
      <c r="AY42" s="928">
        <v>39687.731479291586</v>
      </c>
      <c r="AZ42" s="235"/>
      <c r="BA42" s="235"/>
      <c r="BB42" s="235"/>
      <c r="BC42" s="235"/>
      <c r="BD42" s="235"/>
      <c r="BE42" s="235"/>
      <c r="BF42" s="235"/>
      <c r="BG42" s="1057"/>
    </row>
    <row r="43" spans="22:59">
      <c r="V43" s="69"/>
      <c r="W43" s="57"/>
      <c r="X43" s="930" t="s">
        <v>342</v>
      </c>
      <c r="Y43" s="928"/>
      <c r="Z43" s="928"/>
      <c r="AA43" s="928">
        <v>207680.99822437335</v>
      </c>
      <c r="AB43" s="928">
        <v>197310.73117797929</v>
      </c>
      <c r="AC43" s="928">
        <v>189437.36902034178</v>
      </c>
      <c r="AD43" s="928">
        <v>186324.9763730691</v>
      </c>
      <c r="AE43" s="928">
        <v>190890.33262602301</v>
      </c>
      <c r="AF43" s="928">
        <v>189667.77438689559</v>
      </c>
      <c r="AG43" s="928">
        <v>191977.70532021916</v>
      </c>
      <c r="AH43" s="928">
        <v>193792.33112496033</v>
      </c>
      <c r="AI43" s="928">
        <v>180074.5380739111</v>
      </c>
      <c r="AJ43" s="928">
        <v>187731.12241772824</v>
      </c>
      <c r="AK43" s="928">
        <v>193210.44058491325</v>
      </c>
      <c r="AL43" s="928">
        <v>188439.64614411685</v>
      </c>
      <c r="AM43" s="928">
        <v>198756.05030268352</v>
      </c>
      <c r="AN43" s="928">
        <v>201152.66679987637</v>
      </c>
      <c r="AO43" s="928">
        <v>203667.0870109899</v>
      </c>
      <c r="AP43" s="928">
        <v>204359.96833652965</v>
      </c>
      <c r="AQ43" s="928">
        <v>212458.11765375271</v>
      </c>
      <c r="AR43" s="928">
        <v>208380.96715018997</v>
      </c>
      <c r="AS43" s="928">
        <v>179411.98531900818</v>
      </c>
      <c r="AT43" s="928">
        <v>165667.28035445599</v>
      </c>
      <c r="AU43" s="928">
        <v>186643.45156002697</v>
      </c>
      <c r="AV43" s="928">
        <v>188790.56113379102</v>
      </c>
      <c r="AW43" s="928">
        <v>194664.90925977769</v>
      </c>
      <c r="AX43" s="928">
        <v>199921.95373264945</v>
      </c>
      <c r="AY43" s="928">
        <v>203981.26082958654</v>
      </c>
      <c r="AZ43" s="235"/>
      <c r="BA43" s="235"/>
      <c r="BB43" s="235"/>
      <c r="BC43" s="235"/>
      <c r="BD43" s="235"/>
      <c r="BE43" s="235"/>
      <c r="BF43" s="235"/>
      <c r="BG43" s="1057"/>
    </row>
    <row r="44" spans="22:59">
      <c r="V44" s="69"/>
      <c r="W44" s="57"/>
      <c r="X44" s="196"/>
      <c r="Y44" s="863" t="s">
        <v>399</v>
      </c>
      <c r="Z44" s="863"/>
      <c r="AA44" s="863">
        <v>188673.32758384862</v>
      </c>
      <c r="AB44" s="863">
        <v>179229.88376139104</v>
      </c>
      <c r="AC44" s="863">
        <v>171522.37411005623</v>
      </c>
      <c r="AD44" s="863">
        <v>169554.69414747454</v>
      </c>
      <c r="AE44" s="863">
        <v>173758.38104642255</v>
      </c>
      <c r="AF44" s="863">
        <v>173789.71115041501</v>
      </c>
      <c r="AG44" s="863">
        <v>176557.60188497102</v>
      </c>
      <c r="AH44" s="863">
        <v>178520.25473720697</v>
      </c>
      <c r="AI44" s="863">
        <v>165333.52024501489</v>
      </c>
      <c r="AJ44" s="863">
        <v>172467.7343098069</v>
      </c>
      <c r="AK44" s="863">
        <v>177748.52728222622</v>
      </c>
      <c r="AL44" s="863">
        <v>173362.39791928828</v>
      </c>
      <c r="AM44" s="863">
        <v>182860.16172656263</v>
      </c>
      <c r="AN44" s="863">
        <v>185085.3156645273</v>
      </c>
      <c r="AO44" s="863">
        <v>187941.12979139082</v>
      </c>
      <c r="AP44" s="863">
        <v>187710.42795149906</v>
      </c>
      <c r="AQ44" s="863">
        <v>195116.86409441815</v>
      </c>
      <c r="AR44" s="863">
        <v>191998.66766680527</v>
      </c>
      <c r="AS44" s="863">
        <v>164696.59834774581</v>
      </c>
      <c r="AT44" s="863">
        <v>152568.14521479438</v>
      </c>
      <c r="AU44" s="863">
        <v>174956.85502895084</v>
      </c>
      <c r="AV44" s="863">
        <v>174414.71940624519</v>
      </c>
      <c r="AW44" s="863">
        <v>180131.48449627572</v>
      </c>
      <c r="AX44" s="863">
        <v>185693.25553349825</v>
      </c>
      <c r="AY44" s="863">
        <v>190005.68679314345</v>
      </c>
      <c r="AZ44" s="235"/>
      <c r="BA44" s="235"/>
      <c r="BB44" s="235"/>
      <c r="BC44" s="235"/>
      <c r="BD44" s="235"/>
      <c r="BE44" s="235"/>
      <c r="BF44" s="235"/>
      <c r="BG44" s="1057"/>
    </row>
    <row r="45" spans="22:59">
      <c r="V45" s="69"/>
      <c r="W45" s="57"/>
      <c r="X45" s="196"/>
      <c r="Y45" s="235" t="s">
        <v>400</v>
      </c>
      <c r="Z45" s="235"/>
      <c r="AA45" s="235">
        <v>12481.824749429856</v>
      </c>
      <c r="AB45" s="235">
        <v>11800.633057577828</v>
      </c>
      <c r="AC45" s="235">
        <v>11753.786066262435</v>
      </c>
      <c r="AD45" s="235">
        <v>11108.482167451979</v>
      </c>
      <c r="AE45" s="235">
        <v>11167.270082467967</v>
      </c>
      <c r="AF45" s="235">
        <v>10286.517384738416</v>
      </c>
      <c r="AG45" s="235">
        <v>9702.8451418193199</v>
      </c>
      <c r="AH45" s="235">
        <v>9627.2247673698294</v>
      </c>
      <c r="AI45" s="235">
        <v>8936.5653640559449</v>
      </c>
      <c r="AJ45" s="235">
        <v>9081.9484345913534</v>
      </c>
      <c r="AK45" s="235">
        <v>9142.4344937533351</v>
      </c>
      <c r="AL45" s="235">
        <v>8855.8295466892905</v>
      </c>
      <c r="AM45" s="235">
        <v>9406.0916236313824</v>
      </c>
      <c r="AN45" s="235">
        <v>9410.2131084004286</v>
      </c>
      <c r="AO45" s="235">
        <v>9284.626462404889</v>
      </c>
      <c r="AP45" s="235">
        <v>9299.2373262899891</v>
      </c>
      <c r="AQ45" s="235">
        <v>9889.0411647587025</v>
      </c>
      <c r="AR45" s="235">
        <v>9761.5762726322391</v>
      </c>
      <c r="AS45" s="235">
        <v>9076.2597558118032</v>
      </c>
      <c r="AT45" s="235">
        <v>7853.4128906170627</v>
      </c>
      <c r="AU45" s="235">
        <v>6362.3562581308588</v>
      </c>
      <c r="AV45" s="235">
        <v>7218.4837815808587</v>
      </c>
      <c r="AW45" s="235">
        <v>7276.8320396968575</v>
      </c>
      <c r="AX45" s="235">
        <v>7472.6218720809129</v>
      </c>
      <c r="AY45" s="235">
        <v>6719.3061277348534</v>
      </c>
      <c r="AZ45" s="235"/>
      <c r="BA45" s="235"/>
      <c r="BB45" s="235"/>
      <c r="BC45" s="235"/>
      <c r="BD45" s="235"/>
      <c r="BE45" s="235"/>
      <c r="BF45" s="235"/>
      <c r="BG45" s="1057"/>
    </row>
    <row r="46" spans="22:59">
      <c r="V46" s="69"/>
      <c r="W46" s="57"/>
      <c r="X46" s="390"/>
      <c r="Y46" s="927" t="s">
        <v>401</v>
      </c>
      <c r="Z46" s="927"/>
      <c r="AA46" s="927">
        <v>6525.8458910949175</v>
      </c>
      <c r="AB46" s="927">
        <v>6280.2143590103888</v>
      </c>
      <c r="AC46" s="927">
        <v>6161.2088440231691</v>
      </c>
      <c r="AD46" s="927">
        <v>5661.8000581426104</v>
      </c>
      <c r="AE46" s="927">
        <v>5964.6814971324948</v>
      </c>
      <c r="AF46" s="927">
        <v>5591.5458517421712</v>
      </c>
      <c r="AG46" s="927">
        <v>5717.2582934288548</v>
      </c>
      <c r="AH46" s="927">
        <v>5644.8516203835288</v>
      </c>
      <c r="AI46" s="927">
        <v>5804.4524648402621</v>
      </c>
      <c r="AJ46" s="927">
        <v>6181.4396733299736</v>
      </c>
      <c r="AK46" s="927">
        <v>6319.4788089337144</v>
      </c>
      <c r="AL46" s="927">
        <v>6221.4186781392536</v>
      </c>
      <c r="AM46" s="927">
        <v>6489.7969524895243</v>
      </c>
      <c r="AN46" s="927">
        <v>6657.1380269486654</v>
      </c>
      <c r="AO46" s="927">
        <v>6441.330757194236</v>
      </c>
      <c r="AP46" s="927">
        <v>7350.3030587406147</v>
      </c>
      <c r="AQ46" s="927">
        <v>7452.2123945758467</v>
      </c>
      <c r="AR46" s="927">
        <v>6620.7232107524187</v>
      </c>
      <c r="AS46" s="927">
        <v>5639.1272154505732</v>
      </c>
      <c r="AT46" s="927">
        <v>5245.7222490445729</v>
      </c>
      <c r="AU46" s="927">
        <v>5324.2402729452642</v>
      </c>
      <c r="AV46" s="927">
        <v>7157.3579459649045</v>
      </c>
      <c r="AW46" s="927">
        <v>7256.5927238050881</v>
      </c>
      <c r="AX46" s="927">
        <v>6756.0763270702973</v>
      </c>
      <c r="AY46" s="927">
        <v>7256.2679087082188</v>
      </c>
      <c r="AZ46" s="235"/>
      <c r="BA46" s="235"/>
      <c r="BB46" s="235"/>
      <c r="BC46" s="235"/>
      <c r="BD46" s="235"/>
      <c r="BE46" s="235"/>
      <c r="BF46" s="235"/>
      <c r="BG46" s="1057"/>
    </row>
    <row r="47" spans="22:59">
      <c r="V47" s="69"/>
      <c r="W47" s="57"/>
      <c r="X47" s="930" t="s">
        <v>343</v>
      </c>
      <c r="Y47" s="928"/>
      <c r="Z47" s="928"/>
      <c r="AA47" s="928">
        <v>58628.010252898581</v>
      </c>
      <c r="AB47" s="928">
        <v>58247.8390177908</v>
      </c>
      <c r="AC47" s="928">
        <v>57339.720534259715</v>
      </c>
      <c r="AD47" s="928">
        <v>53081.680233224834</v>
      </c>
      <c r="AE47" s="928">
        <v>57366.422617144308</v>
      </c>
      <c r="AF47" s="928">
        <v>54671.421290599304</v>
      </c>
      <c r="AG47" s="928">
        <v>56468.520811213879</v>
      </c>
      <c r="AH47" s="928">
        <v>46456.24527359748</v>
      </c>
      <c r="AI47" s="928">
        <v>40953.936659529441</v>
      </c>
      <c r="AJ47" s="928">
        <v>43053.082711167131</v>
      </c>
      <c r="AK47" s="928">
        <v>44685.271232354906</v>
      </c>
      <c r="AL47" s="928">
        <v>42186.135351985344</v>
      </c>
      <c r="AM47" s="928">
        <v>43842.164493247015</v>
      </c>
      <c r="AN47" s="928">
        <v>44516.992053733913</v>
      </c>
      <c r="AO47" s="928">
        <v>42862.44356066706</v>
      </c>
      <c r="AP47" s="928">
        <v>44281.465184016437</v>
      </c>
      <c r="AQ47" s="928">
        <v>45521.361924326498</v>
      </c>
      <c r="AR47" s="928">
        <v>46097.48590886272</v>
      </c>
      <c r="AS47" s="928">
        <v>38839.948959590503</v>
      </c>
      <c r="AT47" s="928">
        <v>31808.86504701227</v>
      </c>
      <c r="AU47" s="928">
        <v>35020.733385801788</v>
      </c>
      <c r="AV47" s="928">
        <v>42908.309937759681</v>
      </c>
      <c r="AW47" s="928">
        <v>43795.873599955688</v>
      </c>
      <c r="AX47" s="928">
        <v>38859.030263023531</v>
      </c>
      <c r="AY47" s="928">
        <v>40517.265725021171</v>
      </c>
      <c r="AZ47" s="235"/>
      <c r="BA47" s="235"/>
      <c r="BB47" s="235"/>
      <c r="BC47" s="235"/>
      <c r="BD47" s="235"/>
      <c r="BE47" s="235"/>
      <c r="BF47" s="235"/>
      <c r="BG47" s="1057"/>
    </row>
    <row r="48" spans="22:59">
      <c r="V48" s="69"/>
      <c r="W48" s="57"/>
      <c r="X48" s="196"/>
      <c r="Y48" s="863" t="s">
        <v>402</v>
      </c>
      <c r="Z48" s="863"/>
      <c r="AA48" s="863">
        <v>2805.8772063233073</v>
      </c>
      <c r="AB48" s="863">
        <v>2724.0956412338473</v>
      </c>
      <c r="AC48" s="863">
        <v>2688.4781678547083</v>
      </c>
      <c r="AD48" s="863">
        <v>2473.958754118592</v>
      </c>
      <c r="AE48" s="863">
        <v>2643.3004538590208</v>
      </c>
      <c r="AF48" s="863">
        <v>2493.790010557349</v>
      </c>
      <c r="AG48" s="863">
        <v>2627.346939353466</v>
      </c>
      <c r="AH48" s="863">
        <v>2651.3631002327061</v>
      </c>
      <c r="AI48" s="863">
        <v>2798.5800353130112</v>
      </c>
      <c r="AJ48" s="863">
        <v>3061.0304913825448</v>
      </c>
      <c r="AK48" s="863">
        <v>3190.6078929664754</v>
      </c>
      <c r="AL48" s="863">
        <v>3171.810140470383</v>
      </c>
      <c r="AM48" s="863">
        <v>3358.682587235111</v>
      </c>
      <c r="AN48" s="863">
        <v>3500.652168610683</v>
      </c>
      <c r="AO48" s="863">
        <v>3398.217579862644</v>
      </c>
      <c r="AP48" s="863">
        <v>3915.8359525722381</v>
      </c>
      <c r="AQ48" s="863">
        <v>3315.1096883828527</v>
      </c>
      <c r="AR48" s="863">
        <v>3236.4490847489692</v>
      </c>
      <c r="AS48" s="863">
        <v>2834.8231618036098</v>
      </c>
      <c r="AT48" s="863">
        <v>1650.6803482124667</v>
      </c>
      <c r="AU48" s="863">
        <v>1729.5207808703772</v>
      </c>
      <c r="AV48" s="863">
        <v>2173.6293231213194</v>
      </c>
      <c r="AW48" s="863">
        <v>2394.022222947623</v>
      </c>
      <c r="AX48" s="863">
        <v>2119.4348539868347</v>
      </c>
      <c r="AY48" s="863">
        <v>2141.9406108582939</v>
      </c>
      <c r="AZ48" s="235"/>
      <c r="BA48" s="235"/>
      <c r="BB48" s="235"/>
      <c r="BC48" s="235"/>
      <c r="BD48" s="235"/>
      <c r="BE48" s="235"/>
      <c r="BF48" s="235"/>
      <c r="BG48" s="1057"/>
    </row>
    <row r="49" spans="22:60">
      <c r="V49" s="69"/>
      <c r="W49" s="57"/>
      <c r="X49" s="196"/>
      <c r="Y49" s="235" t="s">
        <v>403</v>
      </c>
      <c r="Z49" s="235"/>
      <c r="AA49" s="235">
        <v>5200.3908519675833</v>
      </c>
      <c r="AB49" s="235">
        <v>5113.2885287629233</v>
      </c>
      <c r="AC49" s="235">
        <v>4929.627769109059</v>
      </c>
      <c r="AD49" s="235">
        <v>4549.1067247832152</v>
      </c>
      <c r="AE49" s="235">
        <v>4824.7323406417818</v>
      </c>
      <c r="AF49" s="235">
        <v>4680.7209810300847</v>
      </c>
      <c r="AG49" s="235">
        <v>4739.425214039713</v>
      </c>
      <c r="AH49" s="235">
        <v>2668.1166830709294</v>
      </c>
      <c r="AI49" s="235">
        <v>2704.8323132715682</v>
      </c>
      <c r="AJ49" s="235">
        <v>2863.0980687006345</v>
      </c>
      <c r="AK49" s="235">
        <v>2929.507341070127</v>
      </c>
      <c r="AL49" s="235">
        <v>2864.2485281040704</v>
      </c>
      <c r="AM49" s="235">
        <v>3012.013108627767</v>
      </c>
      <c r="AN49" s="235">
        <v>3141.3858988521383</v>
      </c>
      <c r="AO49" s="235">
        <v>3059.1852829462168</v>
      </c>
      <c r="AP49" s="235">
        <v>3501.3981855933266</v>
      </c>
      <c r="AQ49" s="235">
        <v>3123.2740553350618</v>
      </c>
      <c r="AR49" s="235">
        <v>3187.5361718627946</v>
      </c>
      <c r="AS49" s="235">
        <v>2503.6381969691242</v>
      </c>
      <c r="AT49" s="235">
        <v>2750.7126239856912</v>
      </c>
      <c r="AU49" s="235">
        <v>3232.01806041076</v>
      </c>
      <c r="AV49" s="235">
        <v>4077.934383211023</v>
      </c>
      <c r="AW49" s="235">
        <v>4228.6636744558091</v>
      </c>
      <c r="AX49" s="235">
        <v>3708.0884625460831</v>
      </c>
      <c r="AY49" s="235">
        <v>3924.0394581961009</v>
      </c>
      <c r="AZ49" s="235"/>
      <c r="BA49" s="235"/>
      <c r="BB49" s="235"/>
      <c r="BC49" s="235"/>
      <c r="BD49" s="235"/>
      <c r="BE49" s="235"/>
      <c r="BF49" s="235"/>
      <c r="BG49" s="1057"/>
    </row>
    <row r="50" spans="22:60">
      <c r="V50" s="69"/>
      <c r="W50" s="57"/>
      <c r="X50" s="196"/>
      <c r="Y50" s="235" t="s">
        <v>404</v>
      </c>
      <c r="Z50" s="235"/>
      <c r="AA50" s="235">
        <v>2457.9795519396444</v>
      </c>
      <c r="AB50" s="235">
        <v>2351.1290971169806</v>
      </c>
      <c r="AC50" s="235">
        <v>2277.2140733179485</v>
      </c>
      <c r="AD50" s="235">
        <v>2093.648123085969</v>
      </c>
      <c r="AE50" s="235">
        <v>2158.3194210893403</v>
      </c>
      <c r="AF50" s="235">
        <v>2018.3212820825593</v>
      </c>
      <c r="AG50" s="235">
        <v>2067.3247944884588</v>
      </c>
      <c r="AH50" s="235">
        <v>2061.565621897169</v>
      </c>
      <c r="AI50" s="235">
        <v>2123.6239194240247</v>
      </c>
      <c r="AJ50" s="235">
        <v>2265.5118343593217</v>
      </c>
      <c r="AK50" s="235">
        <v>2329.1004070829017</v>
      </c>
      <c r="AL50" s="235">
        <v>2287.2603517536554</v>
      </c>
      <c r="AM50" s="235">
        <v>2362.3793205869165</v>
      </c>
      <c r="AN50" s="235">
        <v>2405.0774253828299</v>
      </c>
      <c r="AO50" s="235">
        <v>2332.6631537668354</v>
      </c>
      <c r="AP50" s="235">
        <v>2104.1189023048664</v>
      </c>
      <c r="AQ50" s="235">
        <v>2196.9770937364906</v>
      </c>
      <c r="AR50" s="235">
        <v>2123.7233199511811</v>
      </c>
      <c r="AS50" s="235">
        <v>1898.9354695950315</v>
      </c>
      <c r="AT50" s="235">
        <v>1079.492842577049</v>
      </c>
      <c r="AU50" s="235">
        <v>1082.784672097936</v>
      </c>
      <c r="AV50" s="235">
        <v>1443.2757884882228</v>
      </c>
      <c r="AW50" s="235">
        <v>1382.1360539192997</v>
      </c>
      <c r="AX50" s="235">
        <v>1152.448377848161</v>
      </c>
      <c r="AY50" s="235">
        <v>1197.6548879007985</v>
      </c>
      <c r="AZ50" s="235"/>
      <c r="BA50" s="235"/>
      <c r="BB50" s="235"/>
      <c r="BC50" s="235"/>
      <c r="BD50" s="235"/>
      <c r="BE50" s="235"/>
      <c r="BF50" s="235"/>
      <c r="BG50" s="1057"/>
    </row>
    <row r="51" spans="22:60">
      <c r="V51" s="69"/>
      <c r="W51" s="57"/>
      <c r="X51" s="196"/>
      <c r="Y51" s="235" t="s">
        <v>405</v>
      </c>
      <c r="Z51" s="235"/>
      <c r="AA51" s="235">
        <v>5231.1971677080683</v>
      </c>
      <c r="AB51" s="235">
        <v>5069.077127264356</v>
      </c>
      <c r="AC51" s="235">
        <v>5008.1671014068916</v>
      </c>
      <c r="AD51" s="235">
        <v>4565.2776257042124</v>
      </c>
      <c r="AE51" s="235">
        <v>4944.5094963077272</v>
      </c>
      <c r="AF51" s="235">
        <v>4608.403828628966</v>
      </c>
      <c r="AG51" s="235">
        <v>4928.0357740966738</v>
      </c>
      <c r="AH51" s="235">
        <v>8841.601946113562</v>
      </c>
      <c r="AI51" s="235">
        <v>9304.30441877259</v>
      </c>
      <c r="AJ51" s="235">
        <v>9880.666296451107</v>
      </c>
      <c r="AK51" s="235">
        <v>10318.820480960962</v>
      </c>
      <c r="AL51" s="235">
        <v>9804.4244531142504</v>
      </c>
      <c r="AM51" s="235">
        <v>10162.486789017739</v>
      </c>
      <c r="AN51" s="235">
        <v>10344.561004391589</v>
      </c>
      <c r="AO51" s="235">
        <v>9917.2490373247292</v>
      </c>
      <c r="AP51" s="235">
        <v>9785.9093785690638</v>
      </c>
      <c r="AQ51" s="235">
        <v>9904.7527551772819</v>
      </c>
      <c r="AR51" s="235">
        <v>11093.798325472959</v>
      </c>
      <c r="AS51" s="235">
        <v>8937.6567626258038</v>
      </c>
      <c r="AT51" s="235">
        <v>7670.1716624038718</v>
      </c>
      <c r="AU51" s="235">
        <v>8440.6321408029071</v>
      </c>
      <c r="AV51" s="235">
        <v>10531.777357409654</v>
      </c>
      <c r="AW51" s="235">
        <v>10398.427642627508</v>
      </c>
      <c r="AX51" s="235">
        <v>9639.6523590452798</v>
      </c>
      <c r="AY51" s="235">
        <v>10167.205707351437</v>
      </c>
      <c r="AZ51" s="235"/>
      <c r="BA51" s="235"/>
      <c r="BB51" s="235"/>
      <c r="BC51" s="235"/>
      <c r="BD51" s="235"/>
      <c r="BE51" s="235"/>
      <c r="BF51" s="235"/>
      <c r="BG51" s="1057"/>
    </row>
    <row r="52" spans="22:60">
      <c r="V52" s="69"/>
      <c r="W52" s="57"/>
      <c r="X52" s="196"/>
      <c r="Y52" s="235" t="s">
        <v>406</v>
      </c>
      <c r="Z52" s="235"/>
      <c r="AA52" s="235">
        <v>11719.311679034499</v>
      </c>
      <c r="AB52" s="235">
        <v>12119.502060760991</v>
      </c>
      <c r="AC52" s="235">
        <v>11801.53155413346</v>
      </c>
      <c r="AD52" s="235">
        <v>11156.833312680539</v>
      </c>
      <c r="AE52" s="235">
        <v>11916.965014604441</v>
      </c>
      <c r="AF52" s="235">
        <v>11845.82993532006</v>
      </c>
      <c r="AG52" s="235">
        <v>12152.136960445649</v>
      </c>
      <c r="AH52" s="235">
        <v>4203.785611529981</v>
      </c>
      <c r="AI52" s="235">
        <v>4314.173144837564</v>
      </c>
      <c r="AJ52" s="235">
        <v>4589.51561983806</v>
      </c>
      <c r="AK52" s="235">
        <v>4694.2473625481107</v>
      </c>
      <c r="AL52" s="235">
        <v>4507.186406743288</v>
      </c>
      <c r="AM52" s="235">
        <v>4571.0292147968994</v>
      </c>
      <c r="AN52" s="235">
        <v>4614.3190101047412</v>
      </c>
      <c r="AO52" s="235">
        <v>4365.9413713295189</v>
      </c>
      <c r="AP52" s="235">
        <v>3937.7123925408409</v>
      </c>
      <c r="AQ52" s="235">
        <v>4585.0393135633603</v>
      </c>
      <c r="AR52" s="235">
        <v>4174.7527350845858</v>
      </c>
      <c r="AS52" s="235">
        <v>3776.2353260635618</v>
      </c>
      <c r="AT52" s="235">
        <v>2684.7653617563578</v>
      </c>
      <c r="AU52" s="235">
        <v>2857.9481645908886</v>
      </c>
      <c r="AV52" s="235">
        <v>3454.3201716301305</v>
      </c>
      <c r="AW52" s="235">
        <v>3238.9021995846706</v>
      </c>
      <c r="AX52" s="235">
        <v>2581.4460846524253</v>
      </c>
      <c r="AY52" s="235">
        <v>2618.269094410583</v>
      </c>
      <c r="AZ52" s="235"/>
      <c r="BA52" s="235"/>
      <c r="BB52" s="235"/>
      <c r="BC52" s="235"/>
      <c r="BD52" s="235"/>
      <c r="BE52" s="235"/>
      <c r="BF52" s="235"/>
      <c r="BG52" s="1057"/>
    </row>
    <row r="53" spans="22:60">
      <c r="V53" s="69"/>
      <c r="W53" s="57"/>
      <c r="X53" s="196"/>
      <c r="Y53" s="235" t="s">
        <v>407</v>
      </c>
      <c r="Z53" s="235"/>
      <c r="AA53" s="235">
        <v>1181.2634392138182</v>
      </c>
      <c r="AB53" s="235">
        <v>1120.86068138256</v>
      </c>
      <c r="AC53" s="235">
        <v>1081.2169166787401</v>
      </c>
      <c r="AD53" s="235">
        <v>976.69024867820781</v>
      </c>
      <c r="AE53" s="235">
        <v>1014.8971413760505</v>
      </c>
      <c r="AF53" s="235">
        <v>932.15931892940182</v>
      </c>
      <c r="AG53" s="235">
        <v>972.10752434278879</v>
      </c>
      <c r="AH53" s="235">
        <v>2231.7441589013761</v>
      </c>
      <c r="AI53" s="235">
        <v>2345.4016970130629</v>
      </c>
      <c r="AJ53" s="235">
        <v>2483.5911677839881</v>
      </c>
      <c r="AK53" s="235">
        <v>2543.0470320400336</v>
      </c>
      <c r="AL53" s="235">
        <v>2246.4253408016184</v>
      </c>
      <c r="AM53" s="235">
        <v>2175.1064629961884</v>
      </c>
      <c r="AN53" s="235">
        <v>2062.578864710445</v>
      </c>
      <c r="AO53" s="235">
        <v>1924.3223850250242</v>
      </c>
      <c r="AP53" s="235">
        <v>2054.6396116779156</v>
      </c>
      <c r="AQ53" s="235">
        <v>2493.8678299872226</v>
      </c>
      <c r="AR53" s="235">
        <v>2296.627912404731</v>
      </c>
      <c r="AS53" s="235">
        <v>2101.8900589994328</v>
      </c>
      <c r="AT53" s="235">
        <v>1856.8726841368355</v>
      </c>
      <c r="AU53" s="235">
        <v>1983.5906659258828</v>
      </c>
      <c r="AV53" s="235">
        <v>2006.7123204674456</v>
      </c>
      <c r="AW53" s="235">
        <v>2086.5156736274716</v>
      </c>
      <c r="AX53" s="235">
        <v>2172.0449798557365</v>
      </c>
      <c r="AY53" s="235">
        <v>2245.8126984084474</v>
      </c>
      <c r="AZ53" s="235"/>
      <c r="BA53" s="235"/>
      <c r="BB53" s="235"/>
      <c r="BC53" s="235"/>
      <c r="BD53" s="235"/>
      <c r="BE53" s="235"/>
      <c r="BF53" s="235"/>
      <c r="BG53" s="1057"/>
    </row>
    <row r="54" spans="22:60">
      <c r="V54" s="69"/>
      <c r="W54" s="57"/>
      <c r="X54" s="196"/>
      <c r="Y54" s="235" t="s">
        <v>408</v>
      </c>
      <c r="Z54" s="235"/>
      <c r="AA54" s="235">
        <v>12601.739953033381</v>
      </c>
      <c r="AB54" s="235">
        <v>12467.628547124183</v>
      </c>
      <c r="AC54" s="235">
        <v>12359.763841913851</v>
      </c>
      <c r="AD54" s="235">
        <v>11337.211826561041</v>
      </c>
      <c r="AE54" s="235">
        <v>11970.881305441535</v>
      </c>
      <c r="AF54" s="235">
        <v>11475.822900402502</v>
      </c>
      <c r="AG54" s="235">
        <v>12011.278084045627</v>
      </c>
      <c r="AH54" s="235">
        <v>12669.710341307673</v>
      </c>
      <c r="AI54" s="235">
        <v>12581.074807614734</v>
      </c>
      <c r="AJ54" s="235">
        <v>13153.551305589648</v>
      </c>
      <c r="AK54" s="235">
        <v>13404.348782825462</v>
      </c>
      <c r="AL54" s="235">
        <v>12950.400095707564</v>
      </c>
      <c r="AM54" s="235">
        <v>13608.925766095883</v>
      </c>
      <c r="AN54" s="235">
        <v>13985.081966505993</v>
      </c>
      <c r="AO54" s="235">
        <v>13667.65080567981</v>
      </c>
      <c r="AP54" s="235">
        <v>14813.355320863609</v>
      </c>
      <c r="AQ54" s="235">
        <v>15808.158292896671</v>
      </c>
      <c r="AR54" s="235">
        <v>15606.330310581065</v>
      </c>
      <c r="AS54" s="235">
        <v>12699.264765349923</v>
      </c>
      <c r="AT54" s="235">
        <v>10758.759230969967</v>
      </c>
      <c r="AU54" s="235">
        <v>12168.875496046512</v>
      </c>
      <c r="AV54" s="235">
        <v>15380.396073802724</v>
      </c>
      <c r="AW54" s="235">
        <v>16350.710496643891</v>
      </c>
      <c r="AX54" s="235">
        <v>13738.199474948118</v>
      </c>
      <c r="AY54" s="235">
        <v>14485.454429248377</v>
      </c>
      <c r="AZ54" s="235"/>
      <c r="BA54" s="235"/>
      <c r="BB54" s="235"/>
      <c r="BC54" s="235"/>
      <c r="BD54" s="235"/>
      <c r="BE54" s="235"/>
      <c r="BF54" s="235"/>
      <c r="BG54" s="1057"/>
    </row>
    <row r="55" spans="22:60">
      <c r="V55" s="69"/>
      <c r="W55" s="57"/>
      <c r="X55" s="390"/>
      <c r="Y55" s="927" t="s">
        <v>409</v>
      </c>
      <c r="Z55" s="927"/>
      <c r="AA55" s="927">
        <v>17430.250403678292</v>
      </c>
      <c r="AB55" s="927">
        <v>17282.257334144953</v>
      </c>
      <c r="AC55" s="927">
        <v>17193.721109845046</v>
      </c>
      <c r="AD55" s="927">
        <v>15928.95361761306</v>
      </c>
      <c r="AE55" s="927">
        <v>17892.817443824413</v>
      </c>
      <c r="AF55" s="927">
        <v>16616.373033648375</v>
      </c>
      <c r="AG55" s="927">
        <v>16970.865520401501</v>
      </c>
      <c r="AH55" s="927">
        <v>11128.357810544081</v>
      </c>
      <c r="AI55" s="927">
        <v>4781.9463232828857</v>
      </c>
      <c r="AJ55" s="927">
        <v>4756.1179270618259</v>
      </c>
      <c r="AK55" s="927">
        <v>5275.5919328608379</v>
      </c>
      <c r="AL55" s="927">
        <v>4354.3800352905246</v>
      </c>
      <c r="AM55" s="927">
        <v>4591.5412438905187</v>
      </c>
      <c r="AN55" s="927">
        <v>4463.3357151754935</v>
      </c>
      <c r="AO55" s="927">
        <v>4197.2139447322788</v>
      </c>
      <c r="AP55" s="927">
        <v>4168.4954398945711</v>
      </c>
      <c r="AQ55" s="927">
        <v>4094.1828952475594</v>
      </c>
      <c r="AR55" s="927">
        <v>4378.2680487564312</v>
      </c>
      <c r="AS55" s="927">
        <v>4087.5052181840124</v>
      </c>
      <c r="AT55" s="927">
        <v>3357.410292970038</v>
      </c>
      <c r="AU55" s="927">
        <v>3525.3634050565283</v>
      </c>
      <c r="AV55" s="927">
        <v>3840.2645196291555</v>
      </c>
      <c r="AW55" s="927">
        <v>3716.4956361494123</v>
      </c>
      <c r="AX55" s="927">
        <v>3747.7156701408871</v>
      </c>
      <c r="AY55" s="927">
        <v>3736.8888386471281</v>
      </c>
      <c r="AZ55" s="235"/>
      <c r="BA55" s="235"/>
      <c r="BB55" s="235"/>
      <c r="BC55" s="235"/>
      <c r="BD55" s="235"/>
      <c r="BE55" s="235"/>
      <c r="BF55" s="235"/>
      <c r="BG55" s="1057"/>
    </row>
    <row r="56" spans="22:60">
      <c r="V56" s="69"/>
      <c r="W56" s="57"/>
      <c r="X56" s="931" t="s">
        <v>344</v>
      </c>
      <c r="Y56" s="928"/>
      <c r="Z56" s="928"/>
      <c r="AA56" s="928">
        <v>1120.9507572473674</v>
      </c>
      <c r="AB56" s="928">
        <v>1090.3977348415174</v>
      </c>
      <c r="AC56" s="928">
        <v>1079.4565593225755</v>
      </c>
      <c r="AD56" s="928">
        <v>1007.9355131714221</v>
      </c>
      <c r="AE56" s="928">
        <v>1062.559114281554</v>
      </c>
      <c r="AF56" s="928">
        <v>1016.5323090517811</v>
      </c>
      <c r="AG56" s="928">
        <v>1034.4561323823038</v>
      </c>
      <c r="AH56" s="928">
        <v>1018.1932786789941</v>
      </c>
      <c r="AI56" s="928">
        <v>1048.7081990680404</v>
      </c>
      <c r="AJ56" s="928">
        <v>1115.0455552009059</v>
      </c>
      <c r="AK56" s="928">
        <v>1131.0340217518831</v>
      </c>
      <c r="AL56" s="928">
        <v>1099.2515051934483</v>
      </c>
      <c r="AM56" s="928">
        <v>1128.4674164777157</v>
      </c>
      <c r="AN56" s="928">
        <v>1133.6116617710338</v>
      </c>
      <c r="AO56" s="928">
        <v>1075.7169178498211</v>
      </c>
      <c r="AP56" s="928">
        <v>1036.4580424080607</v>
      </c>
      <c r="AQ56" s="928">
        <v>901.85136482172572</v>
      </c>
      <c r="AR56" s="928">
        <v>833.64129120437303</v>
      </c>
      <c r="AS56" s="928">
        <v>815.21053095207787</v>
      </c>
      <c r="AT56" s="928">
        <v>994.92073892133396</v>
      </c>
      <c r="AU56" s="928">
        <v>1094.2208378451144</v>
      </c>
      <c r="AV56" s="928">
        <v>1356.0434380413062</v>
      </c>
      <c r="AW56" s="928">
        <v>1508.2736753751772</v>
      </c>
      <c r="AX56" s="928">
        <v>1444.0885465647468</v>
      </c>
      <c r="AY56" s="928">
        <v>1292.98445149231</v>
      </c>
      <c r="AZ56" s="235"/>
      <c r="BA56" s="235"/>
      <c r="BB56" s="235"/>
      <c r="BC56" s="235"/>
      <c r="BD56" s="235"/>
      <c r="BE56" s="235"/>
      <c r="BF56" s="235"/>
      <c r="BG56" s="1057"/>
    </row>
    <row r="57" spans="22:60">
      <c r="V57" s="69"/>
      <c r="W57" s="720"/>
      <c r="X57" s="930" t="s">
        <v>345</v>
      </c>
      <c r="Y57" s="923"/>
      <c r="Z57" s="923"/>
      <c r="AA57" s="923">
        <v>-16517.053130545846</v>
      </c>
      <c r="AB57" s="923">
        <v>-16164.743491016789</v>
      </c>
      <c r="AC57" s="923">
        <v>-16443.26794752416</v>
      </c>
      <c r="AD57" s="923">
        <v>-17891.510120069928</v>
      </c>
      <c r="AE57" s="923">
        <v>-18638.103076309508</v>
      </c>
      <c r="AF57" s="923">
        <v>-18916.956734352156</v>
      </c>
      <c r="AG57" s="923">
        <v>-18281.316091544104</v>
      </c>
      <c r="AH57" s="923">
        <v>-15038.163943859508</v>
      </c>
      <c r="AI57" s="923">
        <v>-13902.471865671392</v>
      </c>
      <c r="AJ57" s="923">
        <v>-16991.26420212477</v>
      </c>
      <c r="AK57" s="923">
        <v>-15215.668376697247</v>
      </c>
      <c r="AL57" s="923">
        <v>-14327.770847721487</v>
      </c>
      <c r="AM57" s="923">
        <v>-13843.944341502644</v>
      </c>
      <c r="AN57" s="923">
        <v>-15036.59902658148</v>
      </c>
      <c r="AO57" s="923">
        <v>-14224.19175694751</v>
      </c>
      <c r="AP57" s="923">
        <v>-14068.164462670356</v>
      </c>
      <c r="AQ57" s="923">
        <v>-13389.846012028589</v>
      </c>
      <c r="AR57" s="923">
        <v>-15684.10069381824</v>
      </c>
      <c r="AS57" s="923">
        <v>-13782.515511083777</v>
      </c>
      <c r="AT57" s="923">
        <v>-13785.681082497244</v>
      </c>
      <c r="AU57" s="923">
        <v>-14609.315641711835</v>
      </c>
      <c r="AV57" s="923">
        <v>-13963.620241884017</v>
      </c>
      <c r="AW57" s="923">
        <v>-13248.736766184742</v>
      </c>
      <c r="AX57" s="923">
        <v>-13372.867685762703</v>
      </c>
      <c r="AY57" s="923">
        <v>-12948.416225795925</v>
      </c>
      <c r="AZ57" s="235"/>
      <c r="BA57" s="235"/>
      <c r="BB57" s="235"/>
      <c r="BC57" s="235"/>
      <c r="BD57" s="235"/>
      <c r="BE57" s="235"/>
      <c r="BF57" s="235"/>
      <c r="BG57" s="1057"/>
    </row>
    <row r="58" spans="22:60">
      <c r="V58" s="69"/>
      <c r="W58" s="893" t="s">
        <v>346</v>
      </c>
      <c r="X58" s="896"/>
      <c r="Y58" s="897"/>
      <c r="Z58" s="897"/>
      <c r="AA58" s="898">
        <f>SUM(AA59:AA73)</f>
        <v>136997.6824407239</v>
      </c>
      <c r="AB58" s="898">
        <f t="shared" ref="AB58:AX58" si="4">SUM(AB59:AB73)</f>
        <v>140399.39882368958</v>
      </c>
      <c r="AC58" s="898">
        <f t="shared" si="4"/>
        <v>145025.90051006307</v>
      </c>
      <c r="AD58" s="898">
        <f t="shared" si="4"/>
        <v>151285.44367558329</v>
      </c>
      <c r="AE58" s="898">
        <f t="shared" si="4"/>
        <v>166612.85842248765</v>
      </c>
      <c r="AF58" s="898">
        <f t="shared" si="4"/>
        <v>170225.20555813698</v>
      </c>
      <c r="AG58" s="898">
        <f t="shared" si="4"/>
        <v>175151.49596099468</v>
      </c>
      <c r="AH58" s="898">
        <f t="shared" si="4"/>
        <v>180535.95859337141</v>
      </c>
      <c r="AI58" s="898">
        <f t="shared" si="4"/>
        <v>193449.62929310257</v>
      </c>
      <c r="AJ58" s="898">
        <f t="shared" si="4"/>
        <v>203442.05710491311</v>
      </c>
      <c r="AK58" s="898">
        <f t="shared" si="4"/>
        <v>210278.97398530398</v>
      </c>
      <c r="AL58" s="898">
        <f t="shared" si="4"/>
        <v>209970.73581865337</v>
      </c>
      <c r="AM58" s="898">
        <f t="shared" si="4"/>
        <v>221399.00028241641</v>
      </c>
      <c r="AN58" s="898">
        <f t="shared" si="4"/>
        <v>225600.81275841768</v>
      </c>
      <c r="AO58" s="898">
        <f t="shared" si="4"/>
        <v>238814.37328940886</v>
      </c>
      <c r="AP58" s="898">
        <f t="shared" si="4"/>
        <v>238861.05376565919</v>
      </c>
      <c r="AQ58" s="898">
        <f t="shared" si="4"/>
        <v>235677.60330322752</v>
      </c>
      <c r="AR58" s="898">
        <f t="shared" si="4"/>
        <v>237266.92952316548</v>
      </c>
      <c r="AS58" s="898">
        <f t="shared" si="4"/>
        <v>231469.61254580633</v>
      </c>
      <c r="AT58" s="898">
        <f t="shared" si="4"/>
        <v>219877.40162707152</v>
      </c>
      <c r="AU58" s="898">
        <f t="shared" si="4"/>
        <v>218833.37038249159</v>
      </c>
      <c r="AV58" s="898">
        <f t="shared" si="4"/>
        <v>235886.21174643541</v>
      </c>
      <c r="AW58" s="898">
        <f t="shared" si="4"/>
        <v>253615.12545242949</v>
      </c>
      <c r="AX58" s="898">
        <f t="shared" si="4"/>
        <v>278304.6543993146</v>
      </c>
      <c r="AY58" s="898">
        <f>SUM(AY59:AY73)</f>
        <v>260934.80000700059</v>
      </c>
      <c r="AZ58" s="717"/>
      <c r="BA58" s="717"/>
      <c r="BB58" s="717"/>
      <c r="BC58" s="717"/>
      <c r="BD58" s="717"/>
      <c r="BE58" s="717"/>
      <c r="BF58" s="717"/>
      <c r="BG58" s="1058"/>
      <c r="BH58" s="191"/>
    </row>
    <row r="59" spans="22:60">
      <c r="V59" s="69"/>
      <c r="W59" s="894"/>
      <c r="X59" s="859" t="s">
        <v>347</v>
      </c>
      <c r="Y59" s="855"/>
      <c r="Z59" s="235"/>
      <c r="AA59" s="235">
        <v>3541.6291614247248</v>
      </c>
      <c r="AB59" s="235">
        <v>4321.6865674288238</v>
      </c>
      <c r="AC59" s="235">
        <v>5239.3318122679721</v>
      </c>
      <c r="AD59" s="235">
        <v>5705.1175359790923</v>
      </c>
      <c r="AE59" s="235">
        <v>7114.7772796706304</v>
      </c>
      <c r="AF59" s="235">
        <v>7551.8043420315962</v>
      </c>
      <c r="AG59" s="235">
        <v>7150.2231487994504</v>
      </c>
      <c r="AH59" s="235">
        <v>6493.0284482774978</v>
      </c>
      <c r="AI59" s="235">
        <v>6115.5064160973316</v>
      </c>
      <c r="AJ59" s="235">
        <v>5968.5963610064373</v>
      </c>
      <c r="AK59" s="235">
        <v>5621.2606375616942</v>
      </c>
      <c r="AL59" s="235">
        <v>5474.26600709785</v>
      </c>
      <c r="AM59" s="235">
        <v>5666.4721043141508</v>
      </c>
      <c r="AN59" s="235">
        <v>5817.1977393852112</v>
      </c>
      <c r="AO59" s="235">
        <v>5602.198260678415</v>
      </c>
      <c r="AP59" s="235">
        <v>5804.8407662762284</v>
      </c>
      <c r="AQ59" s="235">
        <v>5776.4042967354044</v>
      </c>
      <c r="AR59" s="235">
        <v>7100.7672388062601</v>
      </c>
      <c r="AS59" s="235">
        <v>8433.4506994777239</v>
      </c>
      <c r="AT59" s="235">
        <v>8790.0396514573094</v>
      </c>
      <c r="AU59" s="235">
        <v>8959.9286251858011</v>
      </c>
      <c r="AV59" s="235">
        <v>10078.928761703643</v>
      </c>
      <c r="AW59" s="235">
        <v>9825.0025640942367</v>
      </c>
      <c r="AX59" s="235">
        <v>9261.5984000379049</v>
      </c>
      <c r="AY59" s="235">
        <v>10291.312608051623</v>
      </c>
      <c r="AZ59" s="235"/>
      <c r="BA59" s="235"/>
      <c r="BB59" s="235"/>
      <c r="BC59" s="235"/>
      <c r="BD59" s="235"/>
      <c r="BE59" s="235"/>
      <c r="BF59" s="235"/>
      <c r="BG59" s="1057"/>
      <c r="BH59" s="191"/>
    </row>
    <row r="60" spans="22:60">
      <c r="V60" s="69"/>
      <c r="W60" s="894"/>
      <c r="X60" s="865" t="s">
        <v>348</v>
      </c>
      <c r="Y60" s="855"/>
      <c r="Z60" s="235"/>
      <c r="AA60" s="235">
        <v>3604.9529793638449</v>
      </c>
      <c r="AB60" s="235">
        <v>4782.0075213061418</v>
      </c>
      <c r="AC60" s="235">
        <v>6040.3583653520209</v>
      </c>
      <c r="AD60" s="235">
        <v>6701.7223749228215</v>
      </c>
      <c r="AE60" s="235">
        <v>8653.616221251219</v>
      </c>
      <c r="AF60" s="235">
        <v>9307.226021276645</v>
      </c>
      <c r="AG60" s="235">
        <v>10849.730827118276</v>
      </c>
      <c r="AH60" s="235">
        <v>11832.943605837187</v>
      </c>
      <c r="AI60" s="235">
        <v>13309.858234639187</v>
      </c>
      <c r="AJ60" s="235">
        <v>15421.782708140239</v>
      </c>
      <c r="AK60" s="235">
        <v>16967.057567377353</v>
      </c>
      <c r="AL60" s="235">
        <v>15816.460463602909</v>
      </c>
      <c r="AM60" s="235">
        <v>15816.38433742933</v>
      </c>
      <c r="AN60" s="235">
        <v>15556.392815667241</v>
      </c>
      <c r="AO60" s="235">
        <v>14127.238131944734</v>
      </c>
      <c r="AP60" s="235">
        <v>13477.23860267614</v>
      </c>
      <c r="AQ60" s="235">
        <v>13921.113236054945</v>
      </c>
      <c r="AR60" s="235">
        <v>15263.956033031618</v>
      </c>
      <c r="AS60" s="235">
        <v>16377.107060520109</v>
      </c>
      <c r="AT60" s="235">
        <v>13999.325607988716</v>
      </c>
      <c r="AU60" s="235">
        <v>11383.521188707058</v>
      </c>
      <c r="AV60" s="235">
        <v>11727.389344983287</v>
      </c>
      <c r="AW60" s="235">
        <v>14106.769688618091</v>
      </c>
      <c r="AX60" s="235">
        <v>17979.896876393952</v>
      </c>
      <c r="AY60" s="235">
        <v>13886.619841673188</v>
      </c>
      <c r="AZ60" s="235"/>
      <c r="BA60" s="235"/>
      <c r="BB60" s="235"/>
      <c r="BC60" s="235"/>
      <c r="BD60" s="235"/>
      <c r="BE60" s="235"/>
      <c r="BF60" s="235"/>
      <c r="BG60" s="1057"/>
      <c r="BH60" s="191"/>
    </row>
    <row r="61" spans="22:60">
      <c r="V61" s="69"/>
      <c r="W61" s="894"/>
      <c r="X61" s="865" t="s">
        <v>349</v>
      </c>
      <c r="Y61" s="855"/>
      <c r="Z61" s="235"/>
      <c r="AA61" s="235">
        <v>11265.039520315728</v>
      </c>
      <c r="AB61" s="235">
        <v>12052.459386778788</v>
      </c>
      <c r="AC61" s="235">
        <v>13255.74380658763</v>
      </c>
      <c r="AD61" s="235">
        <v>13868.102487270466</v>
      </c>
      <c r="AE61" s="235">
        <v>15503.940200582529</v>
      </c>
      <c r="AF61" s="235">
        <v>16117.629018665357</v>
      </c>
      <c r="AG61" s="235">
        <v>15382.368266212663</v>
      </c>
      <c r="AH61" s="235">
        <v>14320.389618250887</v>
      </c>
      <c r="AI61" s="235">
        <v>13712.070829519069</v>
      </c>
      <c r="AJ61" s="235">
        <v>13409.646832869794</v>
      </c>
      <c r="AK61" s="235">
        <v>12748.217234524953</v>
      </c>
      <c r="AL61" s="235">
        <v>12818.791505724079</v>
      </c>
      <c r="AM61" s="235">
        <v>13280.319957907479</v>
      </c>
      <c r="AN61" s="235">
        <v>13560.524419646528</v>
      </c>
      <c r="AO61" s="235">
        <v>13501.44212077822</v>
      </c>
      <c r="AP61" s="235">
        <v>13576.296757181733</v>
      </c>
      <c r="AQ61" s="235">
        <v>13396.890394805479</v>
      </c>
      <c r="AR61" s="235">
        <v>13693.300456782223</v>
      </c>
      <c r="AS61" s="235">
        <v>11765.981079909785</v>
      </c>
      <c r="AT61" s="235">
        <v>12476.509374073468</v>
      </c>
      <c r="AU61" s="235">
        <v>12001.008378386958</v>
      </c>
      <c r="AV61" s="235">
        <v>13536.649280139427</v>
      </c>
      <c r="AW61" s="235">
        <v>10648.602551071785</v>
      </c>
      <c r="AX61" s="235">
        <v>11989.120728829865</v>
      </c>
      <c r="AY61" s="235">
        <v>14268.701621655237</v>
      </c>
      <c r="AZ61" s="235"/>
      <c r="BA61" s="235"/>
      <c r="BB61" s="235"/>
      <c r="BC61" s="235"/>
      <c r="BD61" s="235"/>
      <c r="BE61" s="235"/>
      <c r="BF61" s="235"/>
      <c r="BG61" s="1057"/>
      <c r="BH61" s="191"/>
    </row>
    <row r="62" spans="22:60">
      <c r="V62" s="69"/>
      <c r="W62" s="894"/>
      <c r="X62" s="865" t="s">
        <v>350</v>
      </c>
      <c r="Y62" s="855"/>
      <c r="Z62" s="235"/>
      <c r="AA62" s="235">
        <v>25475.948464565459</v>
      </c>
      <c r="AB62" s="235">
        <v>25729.992791598397</v>
      </c>
      <c r="AC62" s="235">
        <v>26312.588263064081</v>
      </c>
      <c r="AD62" s="235">
        <v>25618.171837385904</v>
      </c>
      <c r="AE62" s="235">
        <v>27470.186978418398</v>
      </c>
      <c r="AF62" s="235">
        <v>27516.293097454367</v>
      </c>
      <c r="AG62" s="235">
        <v>27922.484875843224</v>
      </c>
      <c r="AH62" s="235">
        <v>27493.177905752011</v>
      </c>
      <c r="AI62" s="235">
        <v>28288.681677594734</v>
      </c>
      <c r="AJ62" s="235">
        <v>30090.629359049391</v>
      </c>
      <c r="AK62" s="235">
        <v>30387.15765759609</v>
      </c>
      <c r="AL62" s="235">
        <v>34034.502096160883</v>
      </c>
      <c r="AM62" s="235">
        <v>39616.449083341489</v>
      </c>
      <c r="AN62" s="235">
        <v>44535.165741774981</v>
      </c>
      <c r="AO62" s="235">
        <v>47263.081819306091</v>
      </c>
      <c r="AP62" s="235">
        <v>52033.867992548279</v>
      </c>
      <c r="AQ62" s="235">
        <v>41029.284187299272</v>
      </c>
      <c r="AR62" s="235">
        <v>45955.046918325825</v>
      </c>
      <c r="AS62" s="235">
        <v>40944.074123429076</v>
      </c>
      <c r="AT62" s="235">
        <v>38912.560650787891</v>
      </c>
      <c r="AU62" s="235">
        <v>43918.428681516503</v>
      </c>
      <c r="AV62" s="235">
        <v>47546.472823811739</v>
      </c>
      <c r="AW62" s="235">
        <v>56570.010395352976</v>
      </c>
      <c r="AX62" s="235">
        <v>55409.394822469141</v>
      </c>
      <c r="AY62" s="235">
        <v>52073.000298789208</v>
      </c>
      <c r="AZ62" s="235"/>
      <c r="BA62" s="235"/>
      <c r="BB62" s="235"/>
      <c r="BC62" s="235"/>
      <c r="BD62" s="235"/>
      <c r="BE62" s="235"/>
      <c r="BF62" s="235"/>
      <c r="BG62" s="1057"/>
      <c r="BH62" s="191"/>
    </row>
    <row r="63" spans="22:60">
      <c r="V63" s="69"/>
      <c r="W63" s="894"/>
      <c r="X63" s="865" t="s">
        <v>351</v>
      </c>
      <c r="Y63" s="855"/>
      <c r="Z63" s="235"/>
      <c r="AA63" s="235">
        <v>2429.9849306393353</v>
      </c>
      <c r="AB63" s="235">
        <v>2427.0515292392965</v>
      </c>
      <c r="AC63" s="235">
        <v>2453.303826580192</v>
      </c>
      <c r="AD63" s="235">
        <v>2376.007781598415</v>
      </c>
      <c r="AE63" s="235">
        <v>2537.2165731140772</v>
      </c>
      <c r="AF63" s="235">
        <v>2505.0579195535774</v>
      </c>
      <c r="AG63" s="235">
        <v>2464.3037927853775</v>
      </c>
      <c r="AH63" s="235">
        <v>2375.683421017311</v>
      </c>
      <c r="AI63" s="235">
        <v>2331.1826475034122</v>
      </c>
      <c r="AJ63" s="235">
        <v>2418.3420793382857</v>
      </c>
      <c r="AK63" s="235">
        <v>2389.8766960130311</v>
      </c>
      <c r="AL63" s="235">
        <v>2361.364493020953</v>
      </c>
      <c r="AM63" s="235">
        <v>2418.3662815999587</v>
      </c>
      <c r="AN63" s="235">
        <v>2427.8572182653365</v>
      </c>
      <c r="AO63" s="235">
        <v>2325.7430130384523</v>
      </c>
      <c r="AP63" s="235">
        <v>2276.4191990784875</v>
      </c>
      <c r="AQ63" s="235">
        <v>3007.1683692916758</v>
      </c>
      <c r="AR63" s="235">
        <v>3145.5064875001644</v>
      </c>
      <c r="AS63" s="235">
        <v>3014.6603218056025</v>
      </c>
      <c r="AT63" s="235">
        <v>2788.9380236216421</v>
      </c>
      <c r="AU63" s="235">
        <v>1880.1866317143415</v>
      </c>
      <c r="AV63" s="235">
        <v>2320.902579184672</v>
      </c>
      <c r="AW63" s="235">
        <v>2159.7377742215799</v>
      </c>
      <c r="AX63" s="235">
        <v>2196.1716998974139</v>
      </c>
      <c r="AY63" s="235">
        <v>2579.3338138739423</v>
      </c>
      <c r="AZ63" s="235"/>
      <c r="BA63" s="235"/>
      <c r="BB63" s="235"/>
      <c r="BC63" s="235"/>
      <c r="BD63" s="235"/>
      <c r="BE63" s="235"/>
      <c r="BF63" s="235"/>
      <c r="BG63" s="1057"/>
      <c r="BH63" s="191"/>
    </row>
    <row r="64" spans="22:60">
      <c r="V64" s="69"/>
      <c r="W64" s="894"/>
      <c r="X64" s="865" t="s">
        <v>352</v>
      </c>
      <c r="Y64" s="855"/>
      <c r="Z64" s="235"/>
      <c r="AA64" s="235">
        <v>3569.0661928512791</v>
      </c>
      <c r="AB64" s="235">
        <v>3656.6224224870411</v>
      </c>
      <c r="AC64" s="235">
        <v>3776.265610888729</v>
      </c>
      <c r="AD64" s="235">
        <v>3813.3721687202428</v>
      </c>
      <c r="AE64" s="235">
        <v>4065.3049268260602</v>
      </c>
      <c r="AF64" s="235">
        <v>4142.3315861458723</v>
      </c>
      <c r="AG64" s="235">
        <v>4208.6686751820862</v>
      </c>
      <c r="AH64" s="235">
        <v>4233.1983410511721</v>
      </c>
      <c r="AI64" s="235">
        <v>4257.5144922419368</v>
      </c>
      <c r="AJ64" s="235">
        <v>4515.0404900628955</v>
      </c>
      <c r="AK64" s="235">
        <v>4600.2155056974261</v>
      </c>
      <c r="AL64" s="235">
        <v>4639.0795416835435</v>
      </c>
      <c r="AM64" s="235">
        <v>4772.8528728110741</v>
      </c>
      <c r="AN64" s="235">
        <v>4819.7966366762594</v>
      </c>
      <c r="AO64" s="235">
        <v>4749.8879978553559</v>
      </c>
      <c r="AP64" s="235">
        <v>4665.0617102321612</v>
      </c>
      <c r="AQ64" s="235">
        <v>5336.6249730071322</v>
      </c>
      <c r="AR64" s="235">
        <v>4487.3477438014306</v>
      </c>
      <c r="AS64" s="235">
        <v>5659.6708550690619</v>
      </c>
      <c r="AT64" s="235">
        <v>6885.2392799146646</v>
      </c>
      <c r="AU64" s="235">
        <v>9013.5936244175791</v>
      </c>
      <c r="AV64" s="235">
        <v>11641.759629801543</v>
      </c>
      <c r="AW64" s="235">
        <v>14350.493614382282</v>
      </c>
      <c r="AX64" s="235">
        <v>17477.18015403207</v>
      </c>
      <c r="AY64" s="235">
        <v>13768.880610630102</v>
      </c>
      <c r="AZ64" s="235"/>
      <c r="BA64" s="235"/>
      <c r="BB64" s="235"/>
      <c r="BC64" s="235"/>
      <c r="BD64" s="235"/>
      <c r="BE64" s="235"/>
      <c r="BF64" s="235"/>
      <c r="BG64" s="1057"/>
      <c r="BH64" s="191"/>
    </row>
    <row r="65" spans="22:60">
      <c r="V65" s="69"/>
      <c r="W65" s="894"/>
      <c r="X65" s="865" t="s">
        <v>353</v>
      </c>
      <c r="Y65" s="855"/>
      <c r="Z65" s="235"/>
      <c r="AA65" s="235">
        <v>2673.9612792295666</v>
      </c>
      <c r="AB65" s="235">
        <v>2799.5354740328162</v>
      </c>
      <c r="AC65" s="235">
        <v>2940.7787944561833</v>
      </c>
      <c r="AD65" s="235">
        <v>2946.8974301863195</v>
      </c>
      <c r="AE65" s="235">
        <v>3247.8015041678955</v>
      </c>
      <c r="AF65" s="235">
        <v>3335.4096893401943</v>
      </c>
      <c r="AG65" s="235">
        <v>3685.3941769660255</v>
      </c>
      <c r="AH65" s="235">
        <v>3906.2456368565563</v>
      </c>
      <c r="AI65" s="235">
        <v>4298.9850563419386</v>
      </c>
      <c r="AJ65" s="235">
        <v>4822.1282840126551</v>
      </c>
      <c r="AK65" s="235">
        <v>5141.0316136089596</v>
      </c>
      <c r="AL65" s="235">
        <v>4994.0500875723292</v>
      </c>
      <c r="AM65" s="235">
        <v>5075.7254846702544</v>
      </c>
      <c r="AN65" s="235">
        <v>5038.3565527853907</v>
      </c>
      <c r="AO65" s="235">
        <v>4773.6570428678351</v>
      </c>
      <c r="AP65" s="235">
        <v>4350.9974461283418</v>
      </c>
      <c r="AQ65" s="235">
        <v>4622.5998463578744</v>
      </c>
      <c r="AR65" s="235">
        <v>4733.5779237971437</v>
      </c>
      <c r="AS65" s="235">
        <v>5217.8186409800001</v>
      </c>
      <c r="AT65" s="235">
        <v>5253.2588494954607</v>
      </c>
      <c r="AU65" s="235">
        <v>4510.8191374438675</v>
      </c>
      <c r="AV65" s="235">
        <v>4775.9531504434526</v>
      </c>
      <c r="AW65" s="235">
        <v>4956.8330806592467</v>
      </c>
      <c r="AX65" s="235">
        <v>4920.405076653733</v>
      </c>
      <c r="AY65" s="235">
        <v>5644.7137340071095</v>
      </c>
      <c r="AZ65" s="235"/>
      <c r="BA65" s="235"/>
      <c r="BB65" s="235"/>
      <c r="BC65" s="235"/>
      <c r="BD65" s="235"/>
      <c r="BE65" s="235"/>
      <c r="BF65" s="235"/>
      <c r="BG65" s="1057"/>
      <c r="BH65" s="191"/>
    </row>
    <row r="66" spans="22:60">
      <c r="V66" s="69"/>
      <c r="W66" s="894"/>
      <c r="X66" s="865" t="s">
        <v>354</v>
      </c>
      <c r="Y66" s="855"/>
      <c r="Z66" s="235"/>
      <c r="AA66" s="235">
        <v>19186.501102378566</v>
      </c>
      <c r="AB66" s="235">
        <v>19505.10124266005</v>
      </c>
      <c r="AC66" s="235">
        <v>21260.45627561006</v>
      </c>
      <c r="AD66" s="235">
        <v>22523.604334040538</v>
      </c>
      <c r="AE66" s="235">
        <v>22713.103091210694</v>
      </c>
      <c r="AF66" s="235">
        <v>24748.249393311718</v>
      </c>
      <c r="AG66" s="235">
        <v>24864.052568199317</v>
      </c>
      <c r="AH66" s="235">
        <v>25313.971231862131</v>
      </c>
      <c r="AI66" s="235">
        <v>26320.591121326604</v>
      </c>
      <c r="AJ66" s="235">
        <v>27821.394124846953</v>
      </c>
      <c r="AK66" s="235">
        <v>27499.478559679486</v>
      </c>
      <c r="AL66" s="235">
        <v>28138.221586987245</v>
      </c>
      <c r="AM66" s="235">
        <v>28956.270812666877</v>
      </c>
      <c r="AN66" s="235">
        <v>27352.706041820478</v>
      </c>
      <c r="AO66" s="235">
        <v>26911.629464626865</v>
      </c>
      <c r="AP66" s="235">
        <v>26150.48532949642</v>
      </c>
      <c r="AQ66" s="235">
        <v>28254.86666175814</v>
      </c>
      <c r="AR66" s="235">
        <v>25682.795794957463</v>
      </c>
      <c r="AS66" s="235">
        <v>28684.756565016902</v>
      </c>
      <c r="AT66" s="235">
        <v>26861.589666572854</v>
      </c>
      <c r="AU66" s="235">
        <v>29232.535557359537</v>
      </c>
      <c r="AV66" s="235">
        <v>33271.665809477185</v>
      </c>
      <c r="AW66" s="235">
        <v>36285.071352101964</v>
      </c>
      <c r="AX66" s="235">
        <v>43150.909731353131</v>
      </c>
      <c r="AY66" s="235">
        <v>37039.24795681626</v>
      </c>
      <c r="AZ66" s="235"/>
      <c r="BA66" s="235"/>
      <c r="BB66" s="235"/>
      <c r="BC66" s="235"/>
      <c r="BD66" s="235"/>
      <c r="BE66" s="235"/>
      <c r="BF66" s="235"/>
      <c r="BG66" s="1057"/>
      <c r="BH66" s="191"/>
    </row>
    <row r="67" spans="22:60">
      <c r="V67" s="69"/>
      <c r="W67" s="894"/>
      <c r="X67" s="865" t="s">
        <v>355</v>
      </c>
      <c r="Y67" s="855"/>
      <c r="Z67" s="235"/>
      <c r="AA67" s="235">
        <v>15808.509450089676</v>
      </c>
      <c r="AB67" s="235">
        <v>16971.564235459751</v>
      </c>
      <c r="AC67" s="235">
        <v>18280.786236820917</v>
      </c>
      <c r="AD67" s="235">
        <v>18987.744916302967</v>
      </c>
      <c r="AE67" s="235">
        <v>20894.15266859789</v>
      </c>
      <c r="AF67" s="235">
        <v>22019.798747111166</v>
      </c>
      <c r="AG67" s="235">
        <v>22522.213395234699</v>
      </c>
      <c r="AH67" s="235">
        <v>22755.904380182008</v>
      </c>
      <c r="AI67" s="235">
        <v>23567.804271424353</v>
      </c>
      <c r="AJ67" s="235">
        <v>25226.40609765386</v>
      </c>
      <c r="AK67" s="235">
        <v>25799.619677453356</v>
      </c>
      <c r="AL67" s="235">
        <v>25910.826726410804</v>
      </c>
      <c r="AM67" s="235">
        <v>26575.612101765259</v>
      </c>
      <c r="AN67" s="235">
        <v>26401.53568418925</v>
      </c>
      <c r="AO67" s="235">
        <v>25935.53996543157</v>
      </c>
      <c r="AP67" s="235">
        <v>24437.318868878781</v>
      </c>
      <c r="AQ67" s="235">
        <v>23634.405346600604</v>
      </c>
      <c r="AR67" s="235">
        <v>23959.78272742419</v>
      </c>
      <c r="AS67" s="235">
        <v>21728.271653177853</v>
      </c>
      <c r="AT67" s="235">
        <v>22706.603494562627</v>
      </c>
      <c r="AU67" s="235">
        <v>24059.740775574643</v>
      </c>
      <c r="AV67" s="235">
        <v>25689.143706413626</v>
      </c>
      <c r="AW67" s="235">
        <v>26213.967196987043</v>
      </c>
      <c r="AX67" s="235">
        <v>29390.932388655296</v>
      </c>
      <c r="AY67" s="235">
        <v>29675.568947018684</v>
      </c>
      <c r="AZ67" s="235"/>
      <c r="BA67" s="235"/>
      <c r="BB67" s="235"/>
      <c r="BC67" s="235"/>
      <c r="BD67" s="235"/>
      <c r="BE67" s="235"/>
      <c r="BF67" s="235"/>
      <c r="BG67" s="1057"/>
      <c r="BH67" s="191"/>
    </row>
    <row r="68" spans="22:60">
      <c r="V68" s="69"/>
      <c r="W68" s="894"/>
      <c r="X68" s="865" t="s">
        <v>356</v>
      </c>
      <c r="Y68" s="855"/>
      <c r="Z68" s="235"/>
      <c r="AA68" s="235">
        <v>7996.1268151890308</v>
      </c>
      <c r="AB68" s="235">
        <v>8750.3953700453712</v>
      </c>
      <c r="AC68" s="235">
        <v>9538.5186687635269</v>
      </c>
      <c r="AD68" s="235">
        <v>9950.1750028511869</v>
      </c>
      <c r="AE68" s="235">
        <v>11124.742798463792</v>
      </c>
      <c r="AF68" s="235">
        <v>11724.621022217454</v>
      </c>
      <c r="AG68" s="235">
        <v>12073.948542343784</v>
      </c>
      <c r="AH68" s="235">
        <v>12156.182277066684</v>
      </c>
      <c r="AI68" s="235">
        <v>12757.298924149132</v>
      </c>
      <c r="AJ68" s="235">
        <v>13659.077827499797</v>
      </c>
      <c r="AK68" s="235">
        <v>13948.090101454316</v>
      </c>
      <c r="AL68" s="235">
        <v>14015.790732883932</v>
      </c>
      <c r="AM68" s="235">
        <v>14720.83317641523</v>
      </c>
      <c r="AN68" s="235">
        <v>14999.636584036478</v>
      </c>
      <c r="AO68" s="235">
        <v>14782.064749254499</v>
      </c>
      <c r="AP68" s="235">
        <v>14649.138696165019</v>
      </c>
      <c r="AQ68" s="235">
        <v>13864.194119343887</v>
      </c>
      <c r="AR68" s="235">
        <v>14009.566870323777</v>
      </c>
      <c r="AS68" s="235">
        <v>13831.065744695612</v>
      </c>
      <c r="AT68" s="235">
        <v>12665.143053788419</v>
      </c>
      <c r="AU68" s="235">
        <v>12954.596930704254</v>
      </c>
      <c r="AV68" s="235">
        <v>12806.728811764639</v>
      </c>
      <c r="AW68" s="235">
        <v>15294.659473490368</v>
      </c>
      <c r="AX68" s="235">
        <v>15692.511931979996</v>
      </c>
      <c r="AY68" s="235">
        <v>13720.38496020644</v>
      </c>
      <c r="AZ68" s="235"/>
      <c r="BA68" s="235"/>
      <c r="BB68" s="235"/>
      <c r="BC68" s="235"/>
      <c r="BD68" s="235"/>
      <c r="BE68" s="235"/>
      <c r="BF68" s="235"/>
      <c r="BG68" s="1057"/>
      <c r="BH68" s="191"/>
    </row>
    <row r="69" spans="22:60">
      <c r="V69" s="69"/>
      <c r="W69" s="894"/>
      <c r="X69" s="865" t="s">
        <v>357</v>
      </c>
      <c r="Y69" s="855"/>
      <c r="Z69" s="235"/>
      <c r="AA69" s="235">
        <v>16225.100792767371</v>
      </c>
      <c r="AB69" s="235">
        <v>17020.556299045427</v>
      </c>
      <c r="AC69" s="235">
        <v>18024.324114048875</v>
      </c>
      <c r="AD69" s="235">
        <v>18516.182891343731</v>
      </c>
      <c r="AE69" s="235">
        <v>19906.616187754997</v>
      </c>
      <c r="AF69" s="235">
        <v>20882.753314450289</v>
      </c>
      <c r="AG69" s="235">
        <v>22511.489007275784</v>
      </c>
      <c r="AH69" s="235">
        <v>23835.321419492517</v>
      </c>
      <c r="AI69" s="235">
        <v>26007.079768609739</v>
      </c>
      <c r="AJ69" s="235">
        <v>28674.295744905743</v>
      </c>
      <c r="AK69" s="235">
        <v>30125.245751954826</v>
      </c>
      <c r="AL69" s="235">
        <v>30236.412324766821</v>
      </c>
      <c r="AM69" s="235">
        <v>31066.28205758518</v>
      </c>
      <c r="AN69" s="235">
        <v>30658.445750651623</v>
      </c>
      <c r="AO69" s="235">
        <v>30120.498809371144</v>
      </c>
      <c r="AP69" s="235">
        <v>26459.385234601181</v>
      </c>
      <c r="AQ69" s="235">
        <v>25148.012226808874</v>
      </c>
      <c r="AR69" s="235">
        <v>24486.184237271882</v>
      </c>
      <c r="AS69" s="235">
        <v>21012.13116187464</v>
      </c>
      <c r="AT69" s="235">
        <v>22628.407351279799</v>
      </c>
      <c r="AU69" s="235">
        <v>22881.911750030999</v>
      </c>
      <c r="AV69" s="235">
        <v>23865.63862633317</v>
      </c>
      <c r="AW69" s="235">
        <v>27208.902889471352</v>
      </c>
      <c r="AX69" s="235">
        <v>25809.265379853296</v>
      </c>
      <c r="AY69" s="235">
        <v>31079.842679559177</v>
      </c>
      <c r="AZ69" s="235"/>
      <c r="BA69" s="235"/>
      <c r="BB69" s="235"/>
      <c r="BC69" s="235"/>
      <c r="BD69" s="235"/>
      <c r="BE69" s="235"/>
      <c r="BF69" s="235"/>
      <c r="BG69" s="1057"/>
      <c r="BH69" s="191"/>
    </row>
    <row r="70" spans="22:60">
      <c r="V70" s="69"/>
      <c r="W70" s="894"/>
      <c r="X70" s="865" t="s">
        <v>358</v>
      </c>
      <c r="Y70" s="855"/>
      <c r="Z70" s="235"/>
      <c r="AA70" s="235">
        <v>4306.8987243088823</v>
      </c>
      <c r="AB70" s="235">
        <v>4335.0333319390975</v>
      </c>
      <c r="AC70" s="235">
        <v>4393.6346149110977</v>
      </c>
      <c r="AD70" s="235">
        <v>4458.1813177747508</v>
      </c>
      <c r="AE70" s="235">
        <v>4598.8850899220615</v>
      </c>
      <c r="AF70" s="235">
        <v>4707.986671571668</v>
      </c>
      <c r="AG70" s="235">
        <v>4592.0264824066162</v>
      </c>
      <c r="AH70" s="235">
        <v>4496.1737703808376</v>
      </c>
      <c r="AI70" s="235">
        <v>4272.1574015892584</v>
      </c>
      <c r="AJ70" s="235">
        <v>4442.206752992849</v>
      </c>
      <c r="AK70" s="235">
        <v>4391.9522773741446</v>
      </c>
      <c r="AL70" s="235">
        <v>4359.3068820836652</v>
      </c>
      <c r="AM70" s="235">
        <v>4292.0967085649372</v>
      </c>
      <c r="AN70" s="235">
        <v>4137.2273534207661</v>
      </c>
      <c r="AO70" s="235">
        <v>3920.9573697883698</v>
      </c>
      <c r="AP70" s="235">
        <v>3663.0290984830085</v>
      </c>
      <c r="AQ70" s="235">
        <v>3355.5308001343296</v>
      </c>
      <c r="AR70" s="235">
        <v>3819.9268103406303</v>
      </c>
      <c r="AS70" s="235">
        <v>2490.2592949587483</v>
      </c>
      <c r="AT70" s="235">
        <v>1236.2570589482457</v>
      </c>
      <c r="AU70" s="235">
        <v>728.80261778809586</v>
      </c>
      <c r="AV70" s="235">
        <v>623.2810996558826</v>
      </c>
      <c r="AW70" s="235">
        <v>815.10738763223196</v>
      </c>
      <c r="AX70" s="235">
        <v>549.37277353343836</v>
      </c>
      <c r="AY70" s="235">
        <v>529.4159766936657</v>
      </c>
      <c r="AZ70" s="235"/>
      <c r="BA70" s="235"/>
      <c r="BB70" s="235"/>
      <c r="BC70" s="235"/>
      <c r="BD70" s="235"/>
      <c r="BE70" s="235"/>
      <c r="BF70" s="235"/>
      <c r="BG70" s="1057"/>
      <c r="BH70" s="191"/>
    </row>
    <row r="71" spans="22:60">
      <c r="V71" s="69"/>
      <c r="W71" s="894"/>
      <c r="X71" s="865" t="s">
        <v>359</v>
      </c>
      <c r="Y71" s="855"/>
      <c r="Z71" s="235"/>
      <c r="AA71" s="235">
        <v>13252.710754961452</v>
      </c>
      <c r="AB71" s="235">
        <v>12872.717741905211</v>
      </c>
      <c r="AC71" s="235">
        <v>13261.355460616349</v>
      </c>
      <c r="AD71" s="235">
        <v>13403.201151055888</v>
      </c>
      <c r="AE71" s="235">
        <v>13806.49239794299</v>
      </c>
      <c r="AF71" s="235">
        <v>13874.098910265624</v>
      </c>
      <c r="AG71" s="235">
        <v>14885.279418790242</v>
      </c>
      <c r="AH71" s="235">
        <v>15175.679002390701</v>
      </c>
      <c r="AI71" s="235">
        <v>16036.840776522069</v>
      </c>
      <c r="AJ71" s="235">
        <v>17100.10452307442</v>
      </c>
      <c r="AK71" s="235">
        <v>17780.026979460446</v>
      </c>
      <c r="AL71" s="235">
        <v>17860.423936837658</v>
      </c>
      <c r="AM71" s="235">
        <v>18966.28981730614</v>
      </c>
      <c r="AN71" s="235">
        <v>19156.974895682833</v>
      </c>
      <c r="AO71" s="235">
        <v>19092.923039357669</v>
      </c>
      <c r="AP71" s="235">
        <v>26436.318051070717</v>
      </c>
      <c r="AQ71" s="235">
        <v>28113.55492589017</v>
      </c>
      <c r="AR71" s="235">
        <v>28076.963749127619</v>
      </c>
      <c r="AS71" s="235">
        <v>27849.536478358717</v>
      </c>
      <c r="AT71" s="235">
        <v>24659.788257973476</v>
      </c>
      <c r="AU71" s="235">
        <v>22319.78626848862</v>
      </c>
      <c r="AV71" s="235">
        <v>21220.7885102771</v>
      </c>
      <c r="AW71" s="235">
        <v>25412.50487313795</v>
      </c>
      <c r="AX71" s="235">
        <v>32340.188196777479</v>
      </c>
      <c r="AY71" s="235">
        <v>40584.046921107234</v>
      </c>
      <c r="AZ71" s="235"/>
      <c r="BA71" s="235"/>
      <c r="BB71" s="235"/>
      <c r="BC71" s="235"/>
      <c r="BD71" s="235"/>
      <c r="BE71" s="235"/>
      <c r="BF71" s="235"/>
      <c r="BG71" s="1057"/>
      <c r="BH71" s="191"/>
    </row>
    <row r="72" spans="22:60">
      <c r="V72" s="69"/>
      <c r="W72" s="894"/>
      <c r="X72" s="865" t="s">
        <v>360</v>
      </c>
      <c r="Y72" s="855"/>
      <c r="Z72" s="235"/>
      <c r="AA72" s="235">
        <v>1723.0402096224761</v>
      </c>
      <c r="AB72" s="235">
        <v>1877.8538346024061</v>
      </c>
      <c r="AC72" s="235">
        <v>2048.4590696553914</v>
      </c>
      <c r="AD72" s="235">
        <v>2119.1512458216648</v>
      </c>
      <c r="AE72" s="235">
        <v>2395.7470803677952</v>
      </c>
      <c r="AF72" s="235">
        <v>2512.2486675744472</v>
      </c>
      <c r="AG72" s="235">
        <v>2663.6388201362834</v>
      </c>
      <c r="AH72" s="235">
        <v>2743.0001134366817</v>
      </c>
      <c r="AI72" s="235">
        <v>2947.5436616443894</v>
      </c>
      <c r="AJ72" s="235">
        <v>3228.8853232652932</v>
      </c>
      <c r="AK72" s="235">
        <v>3370.9975547425029</v>
      </c>
      <c r="AL72" s="235">
        <v>3519.8033653226539</v>
      </c>
      <c r="AM72" s="235">
        <v>3821.1567176667286</v>
      </c>
      <c r="AN72" s="235">
        <v>4030.3783178290764</v>
      </c>
      <c r="AO72" s="235">
        <v>4092.9024347790732</v>
      </c>
      <c r="AP72" s="235">
        <v>4761.7650840451015</v>
      </c>
      <c r="AQ72" s="235">
        <v>3780.2519325880189</v>
      </c>
      <c r="AR72" s="235">
        <v>4304.6094840277956</v>
      </c>
      <c r="AS72" s="235">
        <v>4433.5248261822699</v>
      </c>
      <c r="AT72" s="235">
        <v>4780.1773866283547</v>
      </c>
      <c r="AU72" s="235">
        <v>4038.8627044859195</v>
      </c>
      <c r="AV72" s="235">
        <v>3223.4992754039986</v>
      </c>
      <c r="AW72" s="235">
        <v>3774.0764330709994</v>
      </c>
      <c r="AX72" s="235">
        <v>4039.0037858745468</v>
      </c>
      <c r="AY72" s="235">
        <v>4505.7270517695379</v>
      </c>
      <c r="AZ72" s="235"/>
      <c r="BA72" s="235"/>
      <c r="BB72" s="235"/>
      <c r="BC72" s="235"/>
      <c r="BD72" s="235"/>
      <c r="BE72" s="235"/>
      <c r="BF72" s="235"/>
      <c r="BG72" s="1057"/>
      <c r="BH72" s="191"/>
    </row>
    <row r="73" spans="22:60">
      <c r="V73" s="69"/>
      <c r="W73" s="895"/>
      <c r="X73" s="865" t="s">
        <v>361</v>
      </c>
      <c r="Y73" s="855"/>
      <c r="Z73" s="235"/>
      <c r="AA73" s="235">
        <v>5938.2120630165127</v>
      </c>
      <c r="AB73" s="235">
        <v>3296.8210751610013</v>
      </c>
      <c r="AC73" s="235">
        <v>-1800.0044095599592</v>
      </c>
      <c r="AD73" s="235">
        <v>297.81120032928175</v>
      </c>
      <c r="AE73" s="235">
        <v>2580.2754241966509</v>
      </c>
      <c r="AF73" s="235">
        <v>-720.30284283305559</v>
      </c>
      <c r="AG73" s="235">
        <v>-624.3260362991698</v>
      </c>
      <c r="AH73" s="235">
        <v>3405.0594215172191</v>
      </c>
      <c r="AI73" s="235">
        <v>9226.5140138993847</v>
      </c>
      <c r="AJ73" s="235">
        <v>6643.5205961945121</v>
      </c>
      <c r="AK73" s="235">
        <v>9508.7461708054161</v>
      </c>
      <c r="AL73" s="235">
        <v>5791.4360684980056</v>
      </c>
      <c r="AM73" s="235">
        <v>6353.8887683723551</v>
      </c>
      <c r="AN73" s="235">
        <v>7108.6170065862279</v>
      </c>
      <c r="AO73" s="235">
        <v>21614.609070330564</v>
      </c>
      <c r="AP73" s="235">
        <v>16118.890928797598</v>
      </c>
      <c r="AQ73" s="235">
        <v>22436.701986551736</v>
      </c>
      <c r="AR73" s="235">
        <v>18547.597047647472</v>
      </c>
      <c r="AS73" s="235">
        <v>20027.304040350253</v>
      </c>
      <c r="AT73" s="235">
        <v>15233.563919978595</v>
      </c>
      <c r="AU73" s="235">
        <v>10949.647510687442</v>
      </c>
      <c r="AV73" s="235">
        <v>13557.410337042065</v>
      </c>
      <c r="AW73" s="235">
        <v>5993.3861781374226</v>
      </c>
      <c r="AX73" s="235">
        <v>8098.7024529734217</v>
      </c>
      <c r="AY73" s="235">
        <v>-8711.9970148508164</v>
      </c>
      <c r="AZ73" s="235"/>
      <c r="BA73" s="235"/>
      <c r="BB73" s="235"/>
      <c r="BC73" s="235"/>
      <c r="BD73" s="235"/>
      <c r="BE73" s="235"/>
      <c r="BF73" s="235"/>
      <c r="BG73" s="1057"/>
      <c r="BH73" s="191"/>
    </row>
    <row r="74" spans="22:60">
      <c r="V74" s="69"/>
      <c r="W74" s="724" t="s">
        <v>363</v>
      </c>
      <c r="X74" s="866"/>
      <c r="Y74" s="864"/>
      <c r="Z74" s="241"/>
      <c r="AA74" s="723">
        <f>SUM(AA75,AA88)</f>
        <v>206236.76764068473</v>
      </c>
      <c r="AB74" s="723">
        <f t="shared" ref="AB74:AX74" si="5">SUM(AB75,AB88)</f>
        <v>218673.68836262397</v>
      </c>
      <c r="AC74" s="723">
        <f t="shared" si="5"/>
        <v>225137.09610157658</v>
      </c>
      <c r="AD74" s="723">
        <f t="shared" si="5"/>
        <v>228396.31947003052</v>
      </c>
      <c r="AE74" s="723">
        <f t="shared" si="5"/>
        <v>237971.86850146588</v>
      </c>
      <c r="AF74" s="723">
        <f t="shared" si="5"/>
        <v>246536.68110832461</v>
      </c>
      <c r="AG74" s="723">
        <f t="shared" si="5"/>
        <v>252798.26194341382</v>
      </c>
      <c r="AH74" s="723">
        <f t="shared" si="5"/>
        <v>253897.72308438679</v>
      </c>
      <c r="AI74" s="723">
        <f t="shared" si="5"/>
        <v>251874.2142512619</v>
      </c>
      <c r="AJ74" s="723">
        <f t="shared" si="5"/>
        <v>256007.50566758157</v>
      </c>
      <c r="AK74" s="723">
        <f t="shared" si="5"/>
        <v>254845.87818979481</v>
      </c>
      <c r="AL74" s="723">
        <f t="shared" si="5"/>
        <v>258876.35320245591</v>
      </c>
      <c r="AM74" s="723">
        <f t="shared" si="5"/>
        <v>255084.88675290591</v>
      </c>
      <c r="AN74" s="723">
        <f t="shared" si="5"/>
        <v>251277.73894387265</v>
      </c>
      <c r="AO74" s="723">
        <f t="shared" si="5"/>
        <v>245244.05216439662</v>
      </c>
      <c r="AP74" s="723">
        <f t="shared" si="5"/>
        <v>239694.57441870784</v>
      </c>
      <c r="AQ74" s="723">
        <f t="shared" si="5"/>
        <v>236148.11242933269</v>
      </c>
      <c r="AR74" s="723">
        <f t="shared" si="5"/>
        <v>234049.52533328242</v>
      </c>
      <c r="AS74" s="723">
        <f t="shared" si="5"/>
        <v>225250.9307171031</v>
      </c>
      <c r="AT74" s="723">
        <f t="shared" si="5"/>
        <v>221416.99843362201</v>
      </c>
      <c r="AU74" s="723">
        <f t="shared" si="5"/>
        <v>222138.02484401426</v>
      </c>
      <c r="AV74" s="723">
        <f t="shared" si="5"/>
        <v>220461.18126190233</v>
      </c>
      <c r="AW74" s="723">
        <f t="shared" si="5"/>
        <v>226138.17422644037</v>
      </c>
      <c r="AX74" s="723">
        <f t="shared" si="5"/>
        <v>224661.96319613385</v>
      </c>
      <c r="AY74" s="723">
        <f>SUM(AY75,AY88)</f>
        <v>217039.08938194512</v>
      </c>
      <c r="AZ74" s="723"/>
      <c r="BA74" s="723"/>
      <c r="BB74" s="723"/>
      <c r="BC74" s="723"/>
      <c r="BD74" s="723"/>
      <c r="BE74" s="723"/>
      <c r="BF74" s="723"/>
      <c r="BG74" s="1059"/>
      <c r="BH74" s="191"/>
    </row>
    <row r="75" spans="22:60">
      <c r="V75" s="69"/>
      <c r="W75" s="869"/>
      <c r="X75" s="871" t="s">
        <v>420</v>
      </c>
      <c r="Y75" s="864"/>
      <c r="Z75" s="868"/>
      <c r="AA75" s="723">
        <f>SUM(AA76,AA85,AA86,AA87)</f>
        <v>104177.02335301714</v>
      </c>
      <c r="AB75" s="723">
        <f t="shared" ref="AB75:AX75" si="6">SUM(AB76,AB85,AB86,AB87)</f>
        <v>112069.34293048197</v>
      </c>
      <c r="AC75" s="723">
        <f t="shared" si="6"/>
        <v>118490.98998034312</v>
      </c>
      <c r="AD75" s="723">
        <f t="shared" si="6"/>
        <v>121878.58918290104</v>
      </c>
      <c r="AE75" s="723">
        <f t="shared" si="6"/>
        <v>127624.04239638455</v>
      </c>
      <c r="AF75" s="723">
        <f t="shared" si="6"/>
        <v>134420.71756399266</v>
      </c>
      <c r="AG75" s="723">
        <f t="shared" si="6"/>
        <v>140011.6736058635</v>
      </c>
      <c r="AH75" s="723">
        <f t="shared" si="6"/>
        <v>144267.57224243382</v>
      </c>
      <c r="AI75" s="723">
        <f t="shared" si="6"/>
        <v>144857.43325971262</v>
      </c>
      <c r="AJ75" s="723">
        <f t="shared" si="6"/>
        <v>149683.38722270544</v>
      </c>
      <c r="AK75" s="723">
        <f t="shared" si="6"/>
        <v>149813.48098747552</v>
      </c>
      <c r="AL75" s="723">
        <f t="shared" si="6"/>
        <v>154306.68255541543</v>
      </c>
      <c r="AM75" s="723">
        <f t="shared" si="6"/>
        <v>154647.45996512266</v>
      </c>
      <c r="AN75" s="723">
        <f t="shared" si="6"/>
        <v>152867.81504274823</v>
      </c>
      <c r="AO75" s="723">
        <f t="shared" si="6"/>
        <v>147473.39794038126</v>
      </c>
      <c r="AP75" s="723">
        <f t="shared" si="6"/>
        <v>143147.65109427291</v>
      </c>
      <c r="AQ75" s="723">
        <f t="shared" si="6"/>
        <v>139413.25540744545</v>
      </c>
      <c r="AR75" s="723">
        <f t="shared" si="6"/>
        <v>139203.08418541952</v>
      </c>
      <c r="AS75" s="723">
        <f t="shared" si="6"/>
        <v>134225.59554050001</v>
      </c>
      <c r="AT75" s="723">
        <f t="shared" si="6"/>
        <v>135197.32191336548</v>
      </c>
      <c r="AU75" s="723">
        <f t="shared" si="6"/>
        <v>135124.67273942448</v>
      </c>
      <c r="AV75" s="723">
        <f t="shared" si="6"/>
        <v>134916.82215602632</v>
      </c>
      <c r="AW75" s="723">
        <f t="shared" si="6"/>
        <v>139726.69913904552</v>
      </c>
      <c r="AX75" s="723">
        <f t="shared" si="6"/>
        <v>138048.99505603849</v>
      </c>
      <c r="AY75" s="723">
        <f>SUM(AY76,AY85,AY86,AY87)</f>
        <v>131472.02015313355</v>
      </c>
      <c r="AZ75" s="723"/>
      <c r="BA75" s="723"/>
      <c r="BB75" s="723"/>
      <c r="BC75" s="723"/>
      <c r="BD75" s="723"/>
      <c r="BE75" s="723"/>
      <c r="BF75" s="723"/>
      <c r="BG75" s="1059"/>
      <c r="BH75" s="191"/>
    </row>
    <row r="76" spans="22:60">
      <c r="V76" s="69"/>
      <c r="W76" s="836"/>
      <c r="X76" s="836"/>
      <c r="Y76" s="932" t="s">
        <v>436</v>
      </c>
      <c r="Z76" s="923"/>
      <c r="AA76" s="933">
        <f>SUM(AA77,AA82)</f>
        <v>86873.794483239137</v>
      </c>
      <c r="AB76" s="933">
        <f t="shared" ref="AB76:AY76" si="7">SUM(AB77,AB82)</f>
        <v>93721.901210184675</v>
      </c>
      <c r="AC76" s="933">
        <f t="shared" si="7"/>
        <v>99562.302028432692</v>
      </c>
      <c r="AD76" s="933">
        <f t="shared" si="7"/>
        <v>102794.38913782907</v>
      </c>
      <c r="AE76" s="933">
        <f t="shared" si="7"/>
        <v>107702.20657557854</v>
      </c>
      <c r="AF76" s="933">
        <f t="shared" si="7"/>
        <v>113558.50302411449</v>
      </c>
      <c r="AG76" s="933">
        <f t="shared" si="7"/>
        <v>118958.93918603455</v>
      </c>
      <c r="AH76" s="933">
        <f t="shared" si="7"/>
        <v>121642.8494815086</v>
      </c>
      <c r="AI76" s="933">
        <f t="shared" si="7"/>
        <v>123840.46135956362</v>
      </c>
      <c r="AJ76" s="933">
        <f t="shared" si="7"/>
        <v>128746.05839728354</v>
      </c>
      <c r="AK76" s="933">
        <f t="shared" si="7"/>
        <v>128743.68228865342</v>
      </c>
      <c r="AL76" s="933">
        <f t="shared" si="7"/>
        <v>133675.64048795833</v>
      </c>
      <c r="AM76" s="933">
        <f t="shared" si="7"/>
        <v>132766.16377800668</v>
      </c>
      <c r="AN76" s="933">
        <f t="shared" si="7"/>
        <v>130557.21719457391</v>
      </c>
      <c r="AO76" s="933">
        <f t="shared" si="7"/>
        <v>126278.03412733592</v>
      </c>
      <c r="AP76" s="933">
        <f t="shared" si="7"/>
        <v>121529.7981247537</v>
      </c>
      <c r="AQ76" s="933">
        <f t="shared" si="7"/>
        <v>118302.59323457284</v>
      </c>
      <c r="AR76" s="933">
        <f t="shared" si="7"/>
        <v>117902.31799915165</v>
      </c>
      <c r="AS76" s="933">
        <f t="shared" si="7"/>
        <v>114079.72712474561</v>
      </c>
      <c r="AT76" s="933">
        <f t="shared" si="7"/>
        <v>116113.87982285615</v>
      </c>
      <c r="AU76" s="933">
        <f t="shared" si="7"/>
        <v>116730.33794755228</v>
      </c>
      <c r="AV76" s="933">
        <f t="shared" si="7"/>
        <v>115685.85979802442</v>
      </c>
      <c r="AW76" s="933">
        <f t="shared" si="7"/>
        <v>119101.35549856408</v>
      </c>
      <c r="AX76" s="933">
        <f t="shared" si="7"/>
        <v>116714.83460244667</v>
      </c>
      <c r="AY76" s="933">
        <f t="shared" si="7"/>
        <v>110306.26552260781</v>
      </c>
      <c r="AZ76" s="933">
        <f t="shared" ref="AZ76:BG76" si="8">SUM(AZ77,AZ82)</f>
        <v>0</v>
      </c>
      <c r="BA76" s="933">
        <f t="shared" si="8"/>
        <v>0</v>
      </c>
      <c r="BB76" s="933">
        <f t="shared" si="8"/>
        <v>0</v>
      </c>
      <c r="BC76" s="933">
        <f t="shared" si="8"/>
        <v>0</v>
      </c>
      <c r="BD76" s="933">
        <f t="shared" si="8"/>
        <v>0</v>
      </c>
      <c r="BE76" s="933">
        <f t="shared" si="8"/>
        <v>0</v>
      </c>
      <c r="BF76" s="933">
        <f t="shared" si="8"/>
        <v>0</v>
      </c>
      <c r="BG76" s="933">
        <f t="shared" si="8"/>
        <v>0</v>
      </c>
      <c r="BH76" s="191"/>
    </row>
    <row r="77" spans="22:60">
      <c r="V77" s="69"/>
      <c r="W77" s="64"/>
      <c r="X77" s="836"/>
      <c r="Y77" s="867" t="s">
        <v>423</v>
      </c>
      <c r="Z77" s="235"/>
      <c r="AA77" s="235">
        <v>81775.763292363568</v>
      </c>
      <c r="AB77" s="235">
        <v>88709.907395921706</v>
      </c>
      <c r="AC77" s="235">
        <v>94522.198925785095</v>
      </c>
      <c r="AD77" s="235">
        <v>97698.055018016486</v>
      </c>
      <c r="AE77" s="235">
        <v>102586.38310373676</v>
      </c>
      <c r="AF77" s="235">
        <v>108452.97312549276</v>
      </c>
      <c r="AG77" s="235">
        <v>113883.0001537614</v>
      </c>
      <c r="AH77" s="235">
        <v>116594.87363166652</v>
      </c>
      <c r="AI77" s="235">
        <v>118855.83037205621</v>
      </c>
      <c r="AJ77" s="235">
        <v>123722.13599450247</v>
      </c>
      <c r="AK77" s="235">
        <v>123814.21948743866</v>
      </c>
      <c r="AL77" s="235">
        <v>128723.45283869584</v>
      </c>
      <c r="AM77" s="235">
        <v>127944.20909061639</v>
      </c>
      <c r="AN77" s="235">
        <v>125717.12690556605</v>
      </c>
      <c r="AO77" s="235">
        <v>121528.42735675856</v>
      </c>
      <c r="AP77" s="235">
        <v>116840.51372353469</v>
      </c>
      <c r="AQ77" s="235">
        <v>113606.77859086414</v>
      </c>
      <c r="AR77" s="235">
        <v>113161.30043596397</v>
      </c>
      <c r="AS77" s="235">
        <v>109521.51715816782</v>
      </c>
      <c r="AT77" s="235">
        <v>111709.51678017298</v>
      </c>
      <c r="AU77" s="235">
        <v>112284.81420557108</v>
      </c>
      <c r="AV77" s="235">
        <v>111331.7143888795</v>
      </c>
      <c r="AW77" s="235">
        <v>114757.78746638623</v>
      </c>
      <c r="AX77" s="235">
        <v>112289.11376780586</v>
      </c>
      <c r="AY77" s="235">
        <v>106260.52515097709</v>
      </c>
      <c r="AZ77" s="235">
        <v>0</v>
      </c>
      <c r="BA77" s="235">
        <v>0</v>
      </c>
      <c r="BB77" s="235">
        <v>0</v>
      </c>
      <c r="BC77" s="235">
        <v>0</v>
      </c>
      <c r="BD77" s="235">
        <v>0</v>
      </c>
      <c r="BE77" s="235">
        <v>0</v>
      </c>
      <c r="BF77" s="235">
        <v>0</v>
      </c>
      <c r="BG77" s="235">
        <v>0</v>
      </c>
      <c r="BH77" s="191"/>
    </row>
    <row r="78" spans="22:60">
      <c r="V78" s="69"/>
      <c r="W78" s="64"/>
      <c r="X78" s="836"/>
      <c r="Y78" s="867" t="s">
        <v>417</v>
      </c>
      <c r="Z78" s="235"/>
      <c r="AA78" s="235">
        <v>76602.184829384554</v>
      </c>
      <c r="AB78" s="235">
        <v>83396.37432715403</v>
      </c>
      <c r="AC78" s="235">
        <v>89276.199513717525</v>
      </c>
      <c r="AD78" s="235">
        <v>92517.045158626439</v>
      </c>
      <c r="AE78" s="235">
        <v>97410.206997793939</v>
      </c>
      <c r="AF78" s="235">
        <v>103246.83694445457</v>
      </c>
      <c r="AG78" s="235">
        <v>108720.84632802648</v>
      </c>
      <c r="AH78" s="235">
        <v>111485.08130543533</v>
      </c>
      <c r="AI78" s="235">
        <v>113809.12917012782</v>
      </c>
      <c r="AJ78" s="235">
        <v>118729.85012738993</v>
      </c>
      <c r="AK78" s="235">
        <v>118790.30152611125</v>
      </c>
      <c r="AL78" s="235">
        <v>123773.08404280891</v>
      </c>
      <c r="AM78" s="235">
        <v>122930.44150220403</v>
      </c>
      <c r="AN78" s="235">
        <v>120787.61964353855</v>
      </c>
      <c r="AO78" s="235">
        <v>116890.87326497346</v>
      </c>
      <c r="AP78" s="235">
        <v>112282.60255374254</v>
      </c>
      <c r="AQ78" s="235">
        <v>109091.93824088182</v>
      </c>
      <c r="AR78" s="235">
        <v>108772.01437753309</v>
      </c>
      <c r="AS78" s="235">
        <v>105327.35674601604</v>
      </c>
      <c r="AT78" s="235">
        <v>107607.50804621629</v>
      </c>
      <c r="AU78" s="235">
        <v>108409.93771505839</v>
      </c>
      <c r="AV78" s="235">
        <v>107698.80835577004</v>
      </c>
      <c r="AW78" s="235">
        <v>111176.86615184047</v>
      </c>
      <c r="AX78" s="235">
        <v>108812.31984882381</v>
      </c>
      <c r="AY78" s="235">
        <v>103031.23716217402</v>
      </c>
      <c r="AZ78" s="235">
        <v>0</v>
      </c>
      <c r="BA78" s="235">
        <v>0</v>
      </c>
      <c r="BB78" s="235">
        <v>0</v>
      </c>
      <c r="BC78" s="235">
        <v>0</v>
      </c>
      <c r="BD78" s="235">
        <v>0</v>
      </c>
      <c r="BE78" s="235">
        <v>0</v>
      </c>
      <c r="BF78" s="235">
        <v>0</v>
      </c>
      <c r="BG78" s="235">
        <v>0</v>
      </c>
      <c r="BH78" s="191"/>
    </row>
    <row r="79" spans="22:60">
      <c r="V79" s="69"/>
      <c r="W79" s="64"/>
      <c r="X79" s="836"/>
      <c r="Y79" s="867" t="s">
        <v>418</v>
      </c>
      <c r="Z79" s="235"/>
      <c r="AA79" s="235">
        <v>56158.259039849785</v>
      </c>
      <c r="AB79" s="235">
        <v>58789.836885060358</v>
      </c>
      <c r="AC79" s="235">
        <v>63203.119814744663</v>
      </c>
      <c r="AD79" s="235">
        <v>67311.118029715406</v>
      </c>
      <c r="AE79" s="235">
        <v>75294.098903917795</v>
      </c>
      <c r="AF79" s="235">
        <v>79251.886761562913</v>
      </c>
      <c r="AG79" s="235">
        <v>81124.43612197222</v>
      </c>
      <c r="AH79" s="235">
        <v>77701.395890733693</v>
      </c>
      <c r="AI79" s="235">
        <v>78216.862537057867</v>
      </c>
      <c r="AJ79" s="235">
        <v>79005.43266440001</v>
      </c>
      <c r="AK79" s="235">
        <v>77202.877579089676</v>
      </c>
      <c r="AL79" s="235">
        <v>81804.96703024568</v>
      </c>
      <c r="AM79" s="235">
        <v>85267.052874762579</v>
      </c>
      <c r="AN79" s="235">
        <v>83992.43543132949</v>
      </c>
      <c r="AO79" s="235">
        <v>83422.993316116801</v>
      </c>
      <c r="AP79" s="235">
        <v>80344.313459747209</v>
      </c>
      <c r="AQ79" s="235">
        <v>84334.365527280213</v>
      </c>
      <c r="AR79" s="235">
        <v>80096.604069608031</v>
      </c>
      <c r="AS79" s="235">
        <v>80332.715108529505</v>
      </c>
      <c r="AT79" s="235">
        <v>83202.619373886206</v>
      </c>
      <c r="AU79" s="235">
        <v>72392.810374560751</v>
      </c>
      <c r="AV79" s="235">
        <v>72875.124441503358</v>
      </c>
      <c r="AW79" s="235">
        <v>72584.171132838004</v>
      </c>
      <c r="AX79" s="235">
        <v>69518.745510149354</v>
      </c>
      <c r="AY79" s="235">
        <v>63499.570873744015</v>
      </c>
      <c r="AZ79" s="235">
        <v>0</v>
      </c>
      <c r="BA79" s="235">
        <v>0</v>
      </c>
      <c r="BB79" s="235">
        <v>0</v>
      </c>
      <c r="BC79" s="235">
        <v>0</v>
      </c>
      <c r="BD79" s="235">
        <v>0</v>
      </c>
      <c r="BE79" s="235">
        <v>0</v>
      </c>
      <c r="BF79" s="235">
        <v>0</v>
      </c>
      <c r="BG79" s="235">
        <v>0</v>
      </c>
      <c r="BH79" s="191"/>
    </row>
    <row r="80" spans="22:60">
      <c r="V80" s="69"/>
      <c r="W80" s="64"/>
      <c r="X80" s="836"/>
      <c r="Y80" s="867" t="s">
        <v>419</v>
      </c>
      <c r="Z80" s="235"/>
      <c r="AA80" s="235">
        <v>20443.925789534773</v>
      </c>
      <c r="AB80" s="235">
        <v>24606.537442093661</v>
      </c>
      <c r="AC80" s="235">
        <v>26073.079698972862</v>
      </c>
      <c r="AD80" s="235">
        <v>25205.927128911044</v>
      </c>
      <c r="AE80" s="235">
        <v>22116.108093876133</v>
      </c>
      <c r="AF80" s="235">
        <v>23994.950182891655</v>
      </c>
      <c r="AG80" s="235">
        <v>27596.41020605425</v>
      </c>
      <c r="AH80" s="235">
        <v>33783.685414701642</v>
      </c>
      <c r="AI80" s="235">
        <v>35592.266633069958</v>
      </c>
      <c r="AJ80" s="235">
        <v>39724.417462989943</v>
      </c>
      <c r="AK80" s="235">
        <v>41587.423947021569</v>
      </c>
      <c r="AL80" s="235">
        <v>41968.117012563242</v>
      </c>
      <c r="AM80" s="235">
        <v>37663.388627441454</v>
      </c>
      <c r="AN80" s="235">
        <v>36795.184212209075</v>
      </c>
      <c r="AO80" s="235">
        <v>33467.879948856673</v>
      </c>
      <c r="AP80" s="235">
        <v>31938.289093995329</v>
      </c>
      <c r="AQ80" s="235">
        <v>24757.572713601621</v>
      </c>
      <c r="AR80" s="235">
        <v>28675.410307925074</v>
      </c>
      <c r="AS80" s="235">
        <v>24994.641637486544</v>
      </c>
      <c r="AT80" s="235">
        <v>24404.888672330075</v>
      </c>
      <c r="AU80" s="235">
        <v>36017.127340497645</v>
      </c>
      <c r="AV80" s="235">
        <v>34823.683914266687</v>
      </c>
      <c r="AW80" s="235">
        <v>38592.695019002465</v>
      </c>
      <c r="AX80" s="235">
        <v>39293.574338674458</v>
      </c>
      <c r="AY80" s="235">
        <v>39531.666288430002</v>
      </c>
      <c r="AZ80" s="235">
        <v>0</v>
      </c>
      <c r="BA80" s="235">
        <v>0</v>
      </c>
      <c r="BB80" s="235">
        <v>0</v>
      </c>
      <c r="BC80" s="235">
        <v>0</v>
      </c>
      <c r="BD80" s="235">
        <v>0</v>
      </c>
      <c r="BE80" s="235">
        <v>0</v>
      </c>
      <c r="BF80" s="235">
        <v>0</v>
      </c>
      <c r="BG80" s="235">
        <v>0</v>
      </c>
      <c r="BH80" s="191"/>
    </row>
    <row r="81" spans="22:60">
      <c r="V81" s="69"/>
      <c r="W81" s="64"/>
      <c r="X81" s="836"/>
      <c r="Y81" s="867" t="s">
        <v>431</v>
      </c>
      <c r="Z81" s="235"/>
      <c r="AA81" s="235">
        <v>5173.5784629790023</v>
      </c>
      <c r="AB81" s="235">
        <v>5313.5330687676851</v>
      </c>
      <c r="AC81" s="235">
        <v>5245.9994120675665</v>
      </c>
      <c r="AD81" s="235">
        <v>5181.0098593900457</v>
      </c>
      <c r="AE81" s="235">
        <v>5176.1761059428181</v>
      </c>
      <c r="AF81" s="235">
        <v>5206.1361810381959</v>
      </c>
      <c r="AG81" s="235">
        <v>5162.1538257349257</v>
      </c>
      <c r="AH81" s="235">
        <v>5109.7923262311742</v>
      </c>
      <c r="AI81" s="235">
        <v>5046.7012019283839</v>
      </c>
      <c r="AJ81" s="235">
        <v>4992.2858671125387</v>
      </c>
      <c r="AK81" s="235">
        <v>5023.9179613274355</v>
      </c>
      <c r="AL81" s="235">
        <v>4950.3687958869141</v>
      </c>
      <c r="AM81" s="235">
        <v>5013.7675884123364</v>
      </c>
      <c r="AN81" s="235">
        <v>4929.5072620274996</v>
      </c>
      <c r="AO81" s="235">
        <v>4637.5540917850994</v>
      </c>
      <c r="AP81" s="235">
        <v>4557.9111697921635</v>
      </c>
      <c r="AQ81" s="235">
        <v>4514.8403499823235</v>
      </c>
      <c r="AR81" s="235">
        <v>4389.2860584308819</v>
      </c>
      <c r="AS81" s="235">
        <v>4194.1604121517748</v>
      </c>
      <c r="AT81" s="235">
        <v>4102.0087339566926</v>
      </c>
      <c r="AU81" s="235">
        <v>3874.8764905126895</v>
      </c>
      <c r="AV81" s="235">
        <v>3632.9060331094556</v>
      </c>
      <c r="AW81" s="235">
        <v>3580.9213145457561</v>
      </c>
      <c r="AX81" s="235">
        <v>3476.7939189820431</v>
      </c>
      <c r="AY81" s="235">
        <v>3229.2879888030725</v>
      </c>
      <c r="AZ81" s="235">
        <v>0</v>
      </c>
      <c r="BA81" s="235">
        <v>0</v>
      </c>
      <c r="BB81" s="235">
        <v>0</v>
      </c>
      <c r="BC81" s="235">
        <v>0</v>
      </c>
      <c r="BD81" s="235">
        <v>0</v>
      </c>
      <c r="BE81" s="235">
        <v>0</v>
      </c>
      <c r="BF81" s="235">
        <v>0</v>
      </c>
      <c r="BG81" s="235">
        <v>0</v>
      </c>
      <c r="BH81" s="191"/>
    </row>
    <row r="82" spans="22:60">
      <c r="V82" s="69"/>
      <c r="W82" s="64"/>
      <c r="X82" s="836"/>
      <c r="Y82" s="867" t="s">
        <v>424</v>
      </c>
      <c r="Z82" s="235"/>
      <c r="AA82" s="235">
        <v>5098.0311908755748</v>
      </c>
      <c r="AB82" s="235">
        <v>5011.9938142629617</v>
      </c>
      <c r="AC82" s="235">
        <v>5040.1031026475903</v>
      </c>
      <c r="AD82" s="235">
        <v>5096.334119812579</v>
      </c>
      <c r="AE82" s="235">
        <v>5115.8234718417807</v>
      </c>
      <c r="AF82" s="235">
        <v>5105.5298986217213</v>
      </c>
      <c r="AG82" s="235">
        <v>5075.9390322731415</v>
      </c>
      <c r="AH82" s="235">
        <v>5047.9758498420852</v>
      </c>
      <c r="AI82" s="235">
        <v>4984.6309875074103</v>
      </c>
      <c r="AJ82" s="235">
        <v>5023.9224027810733</v>
      </c>
      <c r="AK82" s="235">
        <v>4929.4628012147659</v>
      </c>
      <c r="AL82" s="235">
        <v>4952.1876492624779</v>
      </c>
      <c r="AM82" s="235">
        <v>4821.9546873902973</v>
      </c>
      <c r="AN82" s="235">
        <v>4840.0902890078632</v>
      </c>
      <c r="AO82" s="235">
        <v>4749.6067705773648</v>
      </c>
      <c r="AP82" s="235">
        <v>4689.284401218998</v>
      </c>
      <c r="AQ82" s="235">
        <v>4695.8146437086998</v>
      </c>
      <c r="AR82" s="235">
        <v>4741.0175631876727</v>
      </c>
      <c r="AS82" s="235">
        <v>4558.2099665777932</v>
      </c>
      <c r="AT82" s="235">
        <v>4404.3630426831669</v>
      </c>
      <c r="AU82" s="235">
        <v>4445.523741981202</v>
      </c>
      <c r="AV82" s="235">
        <v>4354.1454091449332</v>
      </c>
      <c r="AW82" s="235">
        <v>4343.5680321778518</v>
      </c>
      <c r="AX82" s="235">
        <v>4425.7208346408179</v>
      </c>
      <c r="AY82" s="235">
        <v>4045.7403716307203</v>
      </c>
      <c r="AZ82" s="235">
        <v>0</v>
      </c>
      <c r="BA82" s="235">
        <v>0</v>
      </c>
      <c r="BB82" s="235">
        <v>0</v>
      </c>
      <c r="BC82" s="235">
        <v>0</v>
      </c>
      <c r="BD82" s="235">
        <v>0</v>
      </c>
      <c r="BE82" s="235">
        <v>0</v>
      </c>
      <c r="BF82" s="235">
        <v>0</v>
      </c>
      <c r="BG82" s="235">
        <v>0</v>
      </c>
      <c r="BH82" s="191"/>
    </row>
    <row r="83" spans="22:60">
      <c r="V83" s="69"/>
      <c r="W83" s="64"/>
      <c r="X83" s="836"/>
      <c r="Y83" s="867" t="s">
        <v>429</v>
      </c>
      <c r="Z83" s="235"/>
      <c r="AA83" s="235">
        <v>1090.5633802334403</v>
      </c>
      <c r="AB83" s="235">
        <v>1101.1104118773351</v>
      </c>
      <c r="AC83" s="235">
        <v>1040.2088290647737</v>
      </c>
      <c r="AD83" s="235">
        <v>1007.0130026097954</v>
      </c>
      <c r="AE83" s="235">
        <v>1005.1672414047665</v>
      </c>
      <c r="AF83" s="235">
        <v>951.372371414599</v>
      </c>
      <c r="AG83" s="235">
        <v>907.52186303658345</v>
      </c>
      <c r="AH83" s="235">
        <v>865.03305426056636</v>
      </c>
      <c r="AI83" s="235">
        <v>816.52177669605453</v>
      </c>
      <c r="AJ83" s="235">
        <v>834.56173242654222</v>
      </c>
      <c r="AK83" s="235">
        <v>792.89887470602264</v>
      </c>
      <c r="AL83" s="235">
        <v>829.04388602275594</v>
      </c>
      <c r="AM83" s="235">
        <v>726.59486472402375</v>
      </c>
      <c r="AN83" s="235">
        <v>696.0362662456364</v>
      </c>
      <c r="AO83" s="235">
        <v>736.71136543659566</v>
      </c>
      <c r="AP83" s="235">
        <v>741.06807929765273</v>
      </c>
      <c r="AQ83" s="235">
        <v>750.5775164858735</v>
      </c>
      <c r="AR83" s="235">
        <v>757.43880210121574</v>
      </c>
      <c r="AS83" s="235">
        <v>663.6130069295333</v>
      </c>
      <c r="AT83" s="235">
        <v>650.98012267226773</v>
      </c>
      <c r="AU83" s="235">
        <v>668.43362090267044</v>
      </c>
      <c r="AV83" s="235">
        <v>677.71740400356725</v>
      </c>
      <c r="AW83" s="235">
        <v>732.03241543762044</v>
      </c>
      <c r="AX83" s="235">
        <v>709.95406175630694</v>
      </c>
      <c r="AY83" s="235">
        <v>699.30625803228043</v>
      </c>
      <c r="AZ83" s="235">
        <v>0</v>
      </c>
      <c r="BA83" s="235">
        <v>0</v>
      </c>
      <c r="BB83" s="235">
        <v>0</v>
      </c>
      <c r="BC83" s="235">
        <v>0</v>
      </c>
      <c r="BD83" s="235">
        <v>0</v>
      </c>
      <c r="BE83" s="235">
        <v>0</v>
      </c>
      <c r="BF83" s="235">
        <v>0</v>
      </c>
      <c r="BG83" s="235">
        <v>0</v>
      </c>
      <c r="BH83" s="191"/>
    </row>
    <row r="84" spans="22:60">
      <c r="V84" s="69"/>
      <c r="W84" s="64"/>
      <c r="X84" s="836"/>
      <c r="Y84" s="867" t="s">
        <v>430</v>
      </c>
      <c r="Z84" s="235"/>
      <c r="AA84" s="235">
        <v>4007.4678106421347</v>
      </c>
      <c r="AB84" s="235">
        <v>3910.8834023856271</v>
      </c>
      <c r="AC84" s="235">
        <v>3999.8942735828173</v>
      </c>
      <c r="AD84" s="235">
        <v>4089.3211172027845</v>
      </c>
      <c r="AE84" s="235">
        <v>4110.6562304370145</v>
      </c>
      <c r="AF84" s="235">
        <v>4154.1575272071223</v>
      </c>
      <c r="AG84" s="235">
        <v>4168.417169236558</v>
      </c>
      <c r="AH84" s="235">
        <v>4182.942795581519</v>
      </c>
      <c r="AI84" s="235">
        <v>4168.1092108113562</v>
      </c>
      <c r="AJ84" s="235">
        <v>4189.3606703545311</v>
      </c>
      <c r="AK84" s="235">
        <v>4136.563926508743</v>
      </c>
      <c r="AL84" s="235">
        <v>4123.1437632397228</v>
      </c>
      <c r="AM84" s="235">
        <v>4095.3598226662725</v>
      </c>
      <c r="AN84" s="235">
        <v>4144.0540227622278</v>
      </c>
      <c r="AO84" s="235">
        <v>4012.8954051407691</v>
      </c>
      <c r="AP84" s="235">
        <v>3948.2163219213458</v>
      </c>
      <c r="AQ84" s="235">
        <v>3945.2371272228261</v>
      </c>
      <c r="AR84" s="235">
        <v>3983.5787610864577</v>
      </c>
      <c r="AS84" s="235">
        <v>3894.5969596482601</v>
      </c>
      <c r="AT84" s="235">
        <v>3753.3829200108999</v>
      </c>
      <c r="AU84" s="235">
        <v>3777.0901210785314</v>
      </c>
      <c r="AV84" s="235">
        <v>3676.4280051413657</v>
      </c>
      <c r="AW84" s="235">
        <v>3611.5356167402324</v>
      </c>
      <c r="AX84" s="235">
        <v>3715.7667728845108</v>
      </c>
      <c r="AY84" s="235">
        <v>3346.43411359844</v>
      </c>
      <c r="AZ84" s="235">
        <v>0</v>
      </c>
      <c r="BA84" s="235">
        <v>0</v>
      </c>
      <c r="BB84" s="235">
        <v>0</v>
      </c>
      <c r="BC84" s="235">
        <v>0</v>
      </c>
      <c r="BD84" s="235">
        <v>0</v>
      </c>
      <c r="BE84" s="235">
        <v>0</v>
      </c>
      <c r="BF84" s="235">
        <v>0</v>
      </c>
      <c r="BG84" s="235">
        <v>0</v>
      </c>
      <c r="BH84" s="191"/>
    </row>
    <row r="85" spans="22:60">
      <c r="V85" s="69"/>
      <c r="W85" s="64"/>
      <c r="X85" s="836"/>
      <c r="Y85" s="934" t="s">
        <v>434</v>
      </c>
      <c r="Z85" s="892"/>
      <c r="AA85" s="935">
        <v>6763.2897926458372</v>
      </c>
      <c r="AB85" s="935">
        <v>6775.7779917005364</v>
      </c>
      <c r="AC85" s="935">
        <v>6973.4107555480678</v>
      </c>
      <c r="AD85" s="935">
        <v>6583.0463539851808</v>
      </c>
      <c r="AE85" s="935">
        <v>7080.6769950101061</v>
      </c>
      <c r="AF85" s="935">
        <v>6782.5069929897227</v>
      </c>
      <c r="AG85" s="935">
        <v>6635.5454569035919</v>
      </c>
      <c r="AH85" s="935">
        <v>6438.7147944182507</v>
      </c>
      <c r="AI85" s="935">
        <v>6332.0509278021336</v>
      </c>
      <c r="AJ85" s="935">
        <v>6581.8088334612348</v>
      </c>
      <c r="AK85" s="935">
        <v>6608.1472109541373</v>
      </c>
      <c r="AL85" s="935">
        <v>6582.2476022290539</v>
      </c>
      <c r="AM85" s="935">
        <v>7065.5978121166127</v>
      </c>
      <c r="AN85" s="935">
        <v>7425.7319945010258</v>
      </c>
      <c r="AO85" s="935">
        <v>7269.2255181257533</v>
      </c>
      <c r="AP85" s="935">
        <v>7569.5533249782757</v>
      </c>
      <c r="AQ85" s="935">
        <v>7076.9386346117662</v>
      </c>
      <c r="AR85" s="935">
        <v>7875.0781410466971</v>
      </c>
      <c r="AS85" s="935">
        <v>7567.450870724042</v>
      </c>
      <c r="AT85" s="935">
        <v>7169.8753953390342</v>
      </c>
      <c r="AU85" s="935">
        <v>7157.1102293709091</v>
      </c>
      <c r="AV85" s="935">
        <v>8187.2608996452809</v>
      </c>
      <c r="AW85" s="935">
        <v>9007.0999333503187</v>
      </c>
      <c r="AX85" s="935">
        <v>9138.8734272059446</v>
      </c>
      <c r="AY85" s="935">
        <v>9024.225252432856</v>
      </c>
      <c r="AZ85" s="935">
        <v>0</v>
      </c>
      <c r="BA85" s="935">
        <v>0</v>
      </c>
      <c r="BB85" s="935">
        <v>0</v>
      </c>
      <c r="BC85" s="935">
        <v>0</v>
      </c>
      <c r="BD85" s="935">
        <v>0</v>
      </c>
      <c r="BE85" s="935">
        <v>0</v>
      </c>
      <c r="BF85" s="935">
        <v>0</v>
      </c>
      <c r="BG85" s="935">
        <v>0</v>
      </c>
      <c r="BH85" s="191"/>
    </row>
    <row r="86" spans="22:60">
      <c r="V86" s="69"/>
      <c r="W86" s="64"/>
      <c r="X86" s="836"/>
      <c r="Y86" s="934" t="s">
        <v>433</v>
      </c>
      <c r="Z86" s="936"/>
      <c r="AA86" s="935">
        <v>4603.1382840692931</v>
      </c>
      <c r="AB86" s="935">
        <v>5078.3824840634024</v>
      </c>
      <c r="AC86" s="935">
        <v>4982.2686935111769</v>
      </c>
      <c r="AD86" s="935">
        <v>5204.8893893335326</v>
      </c>
      <c r="AE86" s="935">
        <v>5146.2715533851733</v>
      </c>
      <c r="AF86" s="935">
        <v>5439.3626872304421</v>
      </c>
      <c r="AG86" s="935">
        <v>5911.9846537745962</v>
      </c>
      <c r="AH86" s="935">
        <v>7070.3642013237195</v>
      </c>
      <c r="AI86" s="935">
        <v>5553.3197107894503</v>
      </c>
      <c r="AJ86" s="935">
        <v>5389.177021057918</v>
      </c>
      <c r="AK86" s="935">
        <v>5412.3169469871873</v>
      </c>
      <c r="AL86" s="935">
        <v>4824.8907915432392</v>
      </c>
      <c r="AM86" s="935">
        <v>5368.2813654861102</v>
      </c>
      <c r="AN86" s="935">
        <v>5382.1272055985446</v>
      </c>
      <c r="AO86" s="935">
        <v>4831.620839643916</v>
      </c>
      <c r="AP86" s="935">
        <v>4836.6354059190335</v>
      </c>
      <c r="AQ86" s="935">
        <v>4482.4316831780252</v>
      </c>
      <c r="AR86" s="935">
        <v>4218.4476473401573</v>
      </c>
      <c r="AS86" s="935">
        <v>3852.7632278070137</v>
      </c>
      <c r="AT86" s="935">
        <v>3658.8163284721741</v>
      </c>
      <c r="AU86" s="935">
        <v>3490.9086689802216</v>
      </c>
      <c r="AV86" s="935">
        <v>3453.9563273493632</v>
      </c>
      <c r="AW86" s="935">
        <v>3507.0790055940456</v>
      </c>
      <c r="AX86" s="935">
        <v>3552.6094770071754</v>
      </c>
      <c r="AY86" s="935">
        <v>3562.9118068424</v>
      </c>
      <c r="AZ86" s="937">
        <v>0</v>
      </c>
      <c r="BA86" s="937">
        <v>0</v>
      </c>
      <c r="BB86" s="937">
        <v>0</v>
      </c>
      <c r="BC86" s="937">
        <v>0</v>
      </c>
      <c r="BD86" s="937">
        <v>0</v>
      </c>
      <c r="BE86" s="937">
        <v>0</v>
      </c>
      <c r="BF86" s="937">
        <v>0</v>
      </c>
      <c r="BG86" s="937">
        <v>0</v>
      </c>
      <c r="BH86" s="191"/>
    </row>
    <row r="87" spans="22:60">
      <c r="V87" s="69"/>
      <c r="W87" s="64"/>
      <c r="X87" s="836"/>
      <c r="Y87" s="932" t="s">
        <v>432</v>
      </c>
      <c r="Z87" s="892"/>
      <c r="AA87" s="935">
        <v>5936.8007930628728</v>
      </c>
      <c r="AB87" s="935">
        <v>6493.2812445333529</v>
      </c>
      <c r="AC87" s="935">
        <v>6973.0085028511867</v>
      </c>
      <c r="AD87" s="935">
        <v>7296.26430175325</v>
      </c>
      <c r="AE87" s="935">
        <v>7694.8872724107396</v>
      </c>
      <c r="AF87" s="935">
        <v>8640.3448596579838</v>
      </c>
      <c r="AG87" s="935">
        <v>8505.2043091507639</v>
      </c>
      <c r="AH87" s="935">
        <v>9115.6437651832657</v>
      </c>
      <c r="AI87" s="935">
        <v>9131.6012615574164</v>
      </c>
      <c r="AJ87" s="935">
        <v>8966.3429709027387</v>
      </c>
      <c r="AK87" s="935">
        <v>9049.3345408807927</v>
      </c>
      <c r="AL87" s="935">
        <v>9223.9036736847993</v>
      </c>
      <c r="AM87" s="935">
        <v>9447.4170095132358</v>
      </c>
      <c r="AN87" s="935">
        <v>9502.7386480747482</v>
      </c>
      <c r="AO87" s="935">
        <v>9094.5174552756507</v>
      </c>
      <c r="AP87" s="935">
        <v>9211.6642386219155</v>
      </c>
      <c r="AQ87" s="935">
        <v>9551.2918550828108</v>
      </c>
      <c r="AR87" s="935">
        <v>9207.2403978810125</v>
      </c>
      <c r="AS87" s="935">
        <v>8725.6543172233378</v>
      </c>
      <c r="AT87" s="935">
        <v>8254.7503666981174</v>
      </c>
      <c r="AU87" s="935">
        <v>7746.3158935210749</v>
      </c>
      <c r="AV87" s="935">
        <v>7589.745131007252</v>
      </c>
      <c r="AW87" s="935">
        <v>8111.1647015370909</v>
      </c>
      <c r="AX87" s="935">
        <v>8642.6775493786845</v>
      </c>
      <c r="AY87" s="935">
        <v>8578.6175712504973</v>
      </c>
      <c r="AZ87" s="937">
        <v>0</v>
      </c>
      <c r="BA87" s="937">
        <v>0</v>
      </c>
      <c r="BB87" s="937">
        <v>0</v>
      </c>
      <c r="BC87" s="937">
        <v>0</v>
      </c>
      <c r="BD87" s="937">
        <v>0</v>
      </c>
      <c r="BE87" s="937">
        <v>0</v>
      </c>
      <c r="BF87" s="937">
        <v>0</v>
      </c>
      <c r="BG87" s="937">
        <v>0</v>
      </c>
      <c r="BH87" s="191"/>
    </row>
    <row r="88" spans="22:60">
      <c r="V88" s="69"/>
      <c r="W88" s="64"/>
      <c r="X88" s="871" t="s">
        <v>421</v>
      </c>
      <c r="Y88" s="864"/>
      <c r="Z88" s="868"/>
      <c r="AA88" s="723">
        <f>SUM(AA89,AA94,AA95,AA96)</f>
        <v>102059.74428766758</v>
      </c>
      <c r="AB88" s="723">
        <f t="shared" ref="AB88:AX88" si="9">SUM(AB89,AB94,AB95,AB96)</f>
        <v>106604.34543214201</v>
      </c>
      <c r="AC88" s="723">
        <f t="shared" si="9"/>
        <v>106646.10612123348</v>
      </c>
      <c r="AD88" s="723">
        <f t="shared" si="9"/>
        <v>106517.73028712948</v>
      </c>
      <c r="AE88" s="723">
        <f t="shared" si="9"/>
        <v>110347.82610508135</v>
      </c>
      <c r="AF88" s="723">
        <f t="shared" si="9"/>
        <v>112115.96354433194</v>
      </c>
      <c r="AG88" s="723">
        <f t="shared" si="9"/>
        <v>112786.58833755033</v>
      </c>
      <c r="AH88" s="723">
        <f t="shared" si="9"/>
        <v>109630.15084195299</v>
      </c>
      <c r="AI88" s="723">
        <f t="shared" si="9"/>
        <v>107016.78099154928</v>
      </c>
      <c r="AJ88" s="723">
        <f t="shared" si="9"/>
        <v>106324.11844487615</v>
      </c>
      <c r="AK88" s="723">
        <f t="shared" si="9"/>
        <v>105032.39720231929</v>
      </c>
      <c r="AL88" s="723">
        <f t="shared" si="9"/>
        <v>104569.67064704048</v>
      </c>
      <c r="AM88" s="723">
        <f t="shared" si="9"/>
        <v>100437.42678778325</v>
      </c>
      <c r="AN88" s="723">
        <f t="shared" si="9"/>
        <v>98409.923901124421</v>
      </c>
      <c r="AO88" s="723">
        <f t="shared" si="9"/>
        <v>97770.65422401535</v>
      </c>
      <c r="AP88" s="723">
        <f t="shared" si="9"/>
        <v>96546.923324434931</v>
      </c>
      <c r="AQ88" s="723">
        <f t="shared" si="9"/>
        <v>96734.857021887248</v>
      </c>
      <c r="AR88" s="723">
        <f t="shared" si="9"/>
        <v>94846.441147862919</v>
      </c>
      <c r="AS88" s="723">
        <f t="shared" si="9"/>
        <v>91025.335176603083</v>
      </c>
      <c r="AT88" s="723">
        <f t="shared" si="9"/>
        <v>86219.676520256529</v>
      </c>
      <c r="AU88" s="723">
        <f t="shared" si="9"/>
        <v>87013.35210458978</v>
      </c>
      <c r="AV88" s="723">
        <f t="shared" si="9"/>
        <v>85544.359105876021</v>
      </c>
      <c r="AW88" s="723">
        <f t="shared" si="9"/>
        <v>86411.475087394865</v>
      </c>
      <c r="AX88" s="723">
        <f t="shared" si="9"/>
        <v>86612.968140095341</v>
      </c>
      <c r="AY88" s="723">
        <f>SUM(AY89,AY94,AY95,AY96)</f>
        <v>85567.069228811568</v>
      </c>
      <c r="AZ88" s="723"/>
      <c r="BA88" s="723"/>
      <c r="BB88" s="723"/>
      <c r="BC88" s="723"/>
      <c r="BD88" s="723"/>
      <c r="BE88" s="723"/>
      <c r="BF88" s="723"/>
      <c r="BG88" s="1059"/>
      <c r="BH88" s="191"/>
    </row>
    <row r="89" spans="22:60">
      <c r="V89" s="69"/>
      <c r="W89" s="64"/>
      <c r="X89" s="836"/>
      <c r="Y89" s="932" t="s">
        <v>435</v>
      </c>
      <c r="Z89" s="923"/>
      <c r="AA89" s="935">
        <v>91553.92333434461</v>
      </c>
      <c r="AB89" s="935">
        <v>95962.363792607022</v>
      </c>
      <c r="AC89" s="935">
        <v>96081.431931875151</v>
      </c>
      <c r="AD89" s="935">
        <v>96295.779412741133</v>
      </c>
      <c r="AE89" s="935">
        <v>99701.514940813096</v>
      </c>
      <c r="AF89" s="935">
        <v>101109.95077531967</v>
      </c>
      <c r="AG89" s="935">
        <v>101483.88368320653</v>
      </c>
      <c r="AH89" s="935">
        <v>98449.448063481541</v>
      </c>
      <c r="AI89" s="935">
        <v>96203.142721611526</v>
      </c>
      <c r="AJ89" s="935">
        <v>95423.875867742783</v>
      </c>
      <c r="AK89" s="935">
        <v>93854.87890865904</v>
      </c>
      <c r="AL89" s="935">
        <v>93375.965923298791</v>
      </c>
      <c r="AM89" s="935">
        <v>89625.192681351837</v>
      </c>
      <c r="AN89" s="935">
        <v>87939.871677208939</v>
      </c>
      <c r="AO89" s="935">
        <v>87961.34580250112</v>
      </c>
      <c r="AP89" s="935">
        <v>86723.441660172146</v>
      </c>
      <c r="AQ89" s="935">
        <v>86806.931133963415</v>
      </c>
      <c r="AR89" s="935">
        <v>85145.43528938551</v>
      </c>
      <c r="AS89" s="935">
        <v>81909.928960686535</v>
      </c>
      <c r="AT89" s="935">
        <v>77804.396937023092</v>
      </c>
      <c r="AU89" s="935">
        <v>78212.767809500161</v>
      </c>
      <c r="AV89" s="935">
        <v>76963.30805612127</v>
      </c>
      <c r="AW89" s="935">
        <v>77653.046693887678</v>
      </c>
      <c r="AX89" s="935">
        <v>77445.906431253781</v>
      </c>
      <c r="AY89" s="935">
        <v>76264.008297603286</v>
      </c>
      <c r="AZ89" s="872"/>
      <c r="BA89" s="872"/>
      <c r="BB89" s="872"/>
      <c r="BC89" s="872"/>
      <c r="BD89" s="872"/>
      <c r="BE89" s="872"/>
      <c r="BF89" s="872"/>
      <c r="BG89" s="1060"/>
      <c r="BH89" s="191"/>
    </row>
    <row r="90" spans="22:60">
      <c r="V90" s="69"/>
      <c r="W90" s="64"/>
      <c r="X90" s="836"/>
      <c r="Y90" s="867" t="s">
        <v>425</v>
      </c>
      <c r="Z90" s="863"/>
      <c r="AA90" s="235">
        <v>36859.477090660876</v>
      </c>
      <c r="AB90" s="235">
        <v>40092.807324276422</v>
      </c>
      <c r="AC90" s="235">
        <v>40474.375376713819</v>
      </c>
      <c r="AD90" s="235">
        <v>41476.804486824527</v>
      </c>
      <c r="AE90" s="235">
        <v>44583.342606378639</v>
      </c>
      <c r="AF90" s="235">
        <v>45728.769643147825</v>
      </c>
      <c r="AG90" s="235">
        <v>46981.053993426751</v>
      </c>
      <c r="AH90" s="235">
        <v>46411.208180109636</v>
      </c>
      <c r="AI90" s="235">
        <v>45730.898273510713</v>
      </c>
      <c r="AJ90" s="235">
        <v>46182.436396060264</v>
      </c>
      <c r="AK90" s="235">
        <v>46021.851530981447</v>
      </c>
      <c r="AL90" s="235">
        <v>46459.382629858279</v>
      </c>
      <c r="AM90" s="235">
        <v>45185.205123341591</v>
      </c>
      <c r="AN90" s="235">
        <v>45023.86939211109</v>
      </c>
      <c r="AO90" s="235">
        <v>45886.782482860974</v>
      </c>
      <c r="AP90" s="235">
        <v>45688.904610855097</v>
      </c>
      <c r="AQ90" s="235">
        <v>46531.43406522389</v>
      </c>
      <c r="AR90" s="235">
        <v>45964.625873547404</v>
      </c>
      <c r="AS90" s="235">
        <v>43765.75618707668</v>
      </c>
      <c r="AT90" s="235">
        <v>41321.93704398987</v>
      </c>
      <c r="AU90" s="235">
        <v>42296.980301992196</v>
      </c>
      <c r="AV90" s="235">
        <v>41500.231184929115</v>
      </c>
      <c r="AW90" s="235">
        <v>40820.642880236162</v>
      </c>
      <c r="AX90" s="235">
        <v>40155.468039851818</v>
      </c>
      <c r="AY90" s="235">
        <v>38314.063984653534</v>
      </c>
      <c r="AZ90" s="235"/>
      <c r="BA90" s="235"/>
      <c r="BB90" s="235"/>
      <c r="BC90" s="235"/>
      <c r="BD90" s="235"/>
      <c r="BE90" s="235"/>
      <c r="BF90" s="235"/>
      <c r="BG90" s="1057"/>
      <c r="BH90" s="191"/>
    </row>
    <row r="91" spans="22:60">
      <c r="V91" s="69"/>
      <c r="W91" s="64"/>
      <c r="X91" s="836"/>
      <c r="Y91" s="867" t="s">
        <v>426</v>
      </c>
      <c r="Z91" s="863"/>
      <c r="AA91" s="235">
        <v>54694.446243683749</v>
      </c>
      <c r="AB91" s="235">
        <v>55869.5564683306</v>
      </c>
      <c r="AC91" s="235">
        <v>55607.056555161333</v>
      </c>
      <c r="AD91" s="235">
        <v>54818.974925916598</v>
      </c>
      <c r="AE91" s="235">
        <v>55118.172334434465</v>
      </c>
      <c r="AF91" s="235">
        <v>55381.181132171834</v>
      </c>
      <c r="AG91" s="235">
        <v>54502.829689779792</v>
      </c>
      <c r="AH91" s="235">
        <v>52038.239883371905</v>
      </c>
      <c r="AI91" s="235">
        <v>50472.244448100821</v>
      </c>
      <c r="AJ91" s="235">
        <v>49241.439471682519</v>
      </c>
      <c r="AK91" s="235">
        <v>47833.027377677601</v>
      </c>
      <c r="AL91" s="235">
        <v>46916.583293440504</v>
      </c>
      <c r="AM91" s="235">
        <v>44439.987558010245</v>
      </c>
      <c r="AN91" s="235">
        <v>42916.002285097857</v>
      </c>
      <c r="AO91" s="235">
        <v>42074.563319640147</v>
      </c>
      <c r="AP91" s="235">
        <v>41034.537049317049</v>
      </c>
      <c r="AQ91" s="235">
        <v>40275.497068739525</v>
      </c>
      <c r="AR91" s="235">
        <v>39180.809415838114</v>
      </c>
      <c r="AS91" s="235">
        <v>38144.172773609862</v>
      </c>
      <c r="AT91" s="235">
        <v>36482.459893033214</v>
      </c>
      <c r="AU91" s="235">
        <v>35915.787507507965</v>
      </c>
      <c r="AV91" s="235">
        <v>35463.076871192156</v>
      </c>
      <c r="AW91" s="235">
        <v>36832.403813651516</v>
      </c>
      <c r="AX91" s="235">
        <v>37290.438391401956</v>
      </c>
      <c r="AY91" s="235">
        <v>37949.944312949752</v>
      </c>
      <c r="AZ91" s="235"/>
      <c r="BA91" s="235"/>
      <c r="BB91" s="235"/>
      <c r="BC91" s="235"/>
      <c r="BD91" s="235"/>
      <c r="BE91" s="235"/>
      <c r="BF91" s="235"/>
      <c r="BG91" s="1057"/>
      <c r="BH91" s="191"/>
    </row>
    <row r="92" spans="22:60">
      <c r="V92" s="69"/>
      <c r="W92" s="64"/>
      <c r="X92" s="836"/>
      <c r="Y92" s="867" t="s">
        <v>427</v>
      </c>
      <c r="Z92" s="863"/>
      <c r="AA92" s="235">
        <v>39508.829265844091</v>
      </c>
      <c r="AB92" s="235">
        <v>40501.971344646117</v>
      </c>
      <c r="AC92" s="235">
        <v>39758.175935623287</v>
      </c>
      <c r="AD92" s="235">
        <v>38810.829650538035</v>
      </c>
      <c r="AE92" s="235">
        <v>39406.472713899399</v>
      </c>
      <c r="AF92" s="235">
        <v>39607.381907999486</v>
      </c>
      <c r="AG92" s="235">
        <v>39032.499332147752</v>
      </c>
      <c r="AH92" s="235">
        <v>37233.404612172453</v>
      </c>
      <c r="AI92" s="235">
        <v>36182.822061267172</v>
      </c>
      <c r="AJ92" s="235">
        <v>35385.265216509943</v>
      </c>
      <c r="AK92" s="235">
        <v>34428.733340048406</v>
      </c>
      <c r="AL92" s="235">
        <v>33845.979917015349</v>
      </c>
      <c r="AM92" s="235">
        <v>31574.87388122586</v>
      </c>
      <c r="AN92" s="235">
        <v>30092.503004630351</v>
      </c>
      <c r="AO92" s="235">
        <v>29457.452621679775</v>
      </c>
      <c r="AP92" s="235">
        <v>28779.773648836599</v>
      </c>
      <c r="AQ92" s="235">
        <v>28370.174685674625</v>
      </c>
      <c r="AR92" s="235">
        <v>27501.341748352352</v>
      </c>
      <c r="AS92" s="235">
        <v>26680.747788787143</v>
      </c>
      <c r="AT92" s="235">
        <v>25313.345374548982</v>
      </c>
      <c r="AU92" s="235">
        <v>25061.642000845386</v>
      </c>
      <c r="AV92" s="235">
        <v>24513.967443552119</v>
      </c>
      <c r="AW92" s="235">
        <v>25566.016678249376</v>
      </c>
      <c r="AX92" s="235">
        <v>25739.856059344209</v>
      </c>
      <c r="AY92" s="235">
        <v>26102.770236048327</v>
      </c>
      <c r="AZ92" s="235"/>
      <c r="BA92" s="235"/>
      <c r="BB92" s="235"/>
      <c r="BC92" s="235"/>
      <c r="BD92" s="235"/>
      <c r="BE92" s="235"/>
      <c r="BF92" s="235"/>
      <c r="BG92" s="1057"/>
      <c r="BH92" s="191"/>
    </row>
    <row r="93" spans="22:60">
      <c r="V93" s="69"/>
      <c r="W93" s="64"/>
      <c r="X93" s="836"/>
      <c r="Y93" s="867" t="s">
        <v>428</v>
      </c>
      <c r="Z93" s="863"/>
      <c r="AA93" s="235">
        <v>15185.616977839662</v>
      </c>
      <c r="AB93" s="235">
        <v>15367.585123684485</v>
      </c>
      <c r="AC93" s="235">
        <v>15848.880619538046</v>
      </c>
      <c r="AD93" s="235">
        <v>16008.145275378565</v>
      </c>
      <c r="AE93" s="235">
        <v>15711.699620535059</v>
      </c>
      <c r="AF93" s="235">
        <v>15773.799224172344</v>
      </c>
      <c r="AG93" s="235">
        <v>15470.330357632043</v>
      </c>
      <c r="AH93" s="235">
        <v>14804.835271199456</v>
      </c>
      <c r="AI93" s="235">
        <v>14289.422386833652</v>
      </c>
      <c r="AJ93" s="235">
        <v>13856.17425517258</v>
      </c>
      <c r="AK93" s="235">
        <v>13404.294037629201</v>
      </c>
      <c r="AL93" s="235">
        <v>13070.603376425155</v>
      </c>
      <c r="AM93" s="235">
        <v>12865.113676784389</v>
      </c>
      <c r="AN93" s="235">
        <v>12823.499280467498</v>
      </c>
      <c r="AO93" s="235">
        <v>12617.110697960368</v>
      </c>
      <c r="AP93" s="235">
        <v>12254.763400480451</v>
      </c>
      <c r="AQ93" s="235">
        <v>11905.3223830649</v>
      </c>
      <c r="AR93" s="235">
        <v>11679.46766748576</v>
      </c>
      <c r="AS93" s="235">
        <v>11463.424984822721</v>
      </c>
      <c r="AT93" s="235">
        <v>11169.114518484228</v>
      </c>
      <c r="AU93" s="235">
        <v>10854.145506662577</v>
      </c>
      <c r="AV93" s="235">
        <v>10949.10942764004</v>
      </c>
      <c r="AW93" s="235">
        <v>11266.387135402134</v>
      </c>
      <c r="AX93" s="235">
        <v>11550.582332057738</v>
      </c>
      <c r="AY93" s="235">
        <v>11847.174076901421</v>
      </c>
      <c r="AZ93" s="235"/>
      <c r="BA93" s="235"/>
      <c r="BB93" s="235"/>
      <c r="BC93" s="235"/>
      <c r="BD93" s="235"/>
      <c r="BE93" s="235"/>
      <c r="BF93" s="235"/>
      <c r="BG93" s="1057"/>
      <c r="BH93" s="191"/>
    </row>
    <row r="94" spans="22:60">
      <c r="V94" s="69"/>
      <c r="W94" s="64"/>
      <c r="X94" s="836"/>
      <c r="Y94" s="934" t="s">
        <v>434</v>
      </c>
      <c r="Z94" s="923"/>
      <c r="AA94" s="935">
        <v>583.25965482556978</v>
      </c>
      <c r="AB94" s="935">
        <v>566.44821393337224</v>
      </c>
      <c r="AC94" s="935">
        <v>588.78773107829124</v>
      </c>
      <c r="AD94" s="935">
        <v>534.9130521790803</v>
      </c>
      <c r="AE94" s="935">
        <v>538.71739112446915</v>
      </c>
      <c r="AF94" s="935">
        <v>526.23293778770449</v>
      </c>
      <c r="AG94" s="935">
        <v>506.00847973435782</v>
      </c>
      <c r="AH94" s="935">
        <v>486.51165202105335</v>
      </c>
      <c r="AI94" s="935">
        <v>456.27491628694531</v>
      </c>
      <c r="AJ94" s="935">
        <v>467.30649942445041</v>
      </c>
      <c r="AK94" s="935">
        <v>453.66687900460516</v>
      </c>
      <c r="AL94" s="935">
        <v>465.35748323580458</v>
      </c>
      <c r="AM94" s="935">
        <v>489.45370718688395</v>
      </c>
      <c r="AN94" s="935">
        <v>505.15907452631461</v>
      </c>
      <c r="AO94" s="935">
        <v>485.45469936247957</v>
      </c>
      <c r="AP94" s="935">
        <v>499.29739151695389</v>
      </c>
      <c r="AQ94" s="935">
        <v>468.08642255676887</v>
      </c>
      <c r="AR94" s="935">
        <v>463.61453165900673</v>
      </c>
      <c r="AS94" s="935">
        <v>476.56894200928645</v>
      </c>
      <c r="AT94" s="935">
        <v>436.3035693136589</v>
      </c>
      <c r="AU94" s="935">
        <v>426.14651780136046</v>
      </c>
      <c r="AV94" s="935">
        <v>472.3585733675859</v>
      </c>
      <c r="AW94" s="935">
        <v>515.88465504542125</v>
      </c>
      <c r="AX94" s="935">
        <v>526.11854759023447</v>
      </c>
      <c r="AY94" s="935">
        <v>520.32127785747934</v>
      </c>
      <c r="AZ94" s="872"/>
      <c r="BA94" s="872"/>
      <c r="BB94" s="872"/>
      <c r="BC94" s="872"/>
      <c r="BD94" s="872"/>
      <c r="BE94" s="872"/>
      <c r="BF94" s="872"/>
      <c r="BG94" s="1060"/>
      <c r="BH94" s="191"/>
    </row>
    <row r="95" spans="22:60">
      <c r="V95" s="69"/>
      <c r="W95" s="64"/>
      <c r="X95" s="836"/>
      <c r="Y95" s="934" t="s">
        <v>433</v>
      </c>
      <c r="Z95" s="923"/>
      <c r="AA95" s="937">
        <v>8696.9483568872911</v>
      </c>
      <c r="AB95" s="937">
        <v>8805.8541887180891</v>
      </c>
      <c r="AC95" s="937">
        <v>8657.4229335098644</v>
      </c>
      <c r="AD95" s="937">
        <v>8294.537802230594</v>
      </c>
      <c r="AE95" s="937">
        <v>8649.3192745490051</v>
      </c>
      <c r="AF95" s="937">
        <v>8841.8341112374019</v>
      </c>
      <c r="AG95" s="937">
        <v>9215.8277868884579</v>
      </c>
      <c r="AH95" s="937">
        <v>9065.6454445251566</v>
      </c>
      <c r="AI95" s="937">
        <v>8779.4903257831229</v>
      </c>
      <c r="AJ95" s="937">
        <v>8867.7615384098372</v>
      </c>
      <c r="AK95" s="937">
        <v>9096.0549708592498</v>
      </c>
      <c r="AL95" s="937">
        <v>9228.0523021263907</v>
      </c>
      <c r="AM95" s="937">
        <v>8836.3600458776691</v>
      </c>
      <c r="AN95" s="937">
        <v>8404.4546297409142</v>
      </c>
      <c r="AO95" s="937">
        <v>7754.9762797436579</v>
      </c>
      <c r="AP95" s="937">
        <v>7737.0303553678132</v>
      </c>
      <c r="AQ95" s="937">
        <v>7832.9006008161778</v>
      </c>
      <c r="AR95" s="937">
        <v>7568.8597201697212</v>
      </c>
      <c r="AS95" s="937">
        <v>7087.3534276199043</v>
      </c>
      <c r="AT95" s="937">
        <v>6452.4077105213764</v>
      </c>
      <c r="AU95" s="937">
        <v>6927.7514992560364</v>
      </c>
      <c r="AV95" s="937">
        <v>6697.2142615502462</v>
      </c>
      <c r="AW95" s="937">
        <v>6830.1373685070257</v>
      </c>
      <c r="AX95" s="937">
        <v>7134.5314676072139</v>
      </c>
      <c r="AY95" s="937">
        <v>7189.3080838499127</v>
      </c>
      <c r="AZ95" s="873"/>
      <c r="BA95" s="873"/>
      <c r="BB95" s="873"/>
      <c r="BC95" s="873"/>
      <c r="BD95" s="873"/>
      <c r="BE95" s="873"/>
      <c r="BF95" s="873"/>
      <c r="BG95" s="1061"/>
      <c r="BH95" s="191"/>
    </row>
    <row r="96" spans="22:60">
      <c r="V96" s="69"/>
      <c r="W96" s="64"/>
      <c r="X96" s="836"/>
      <c r="Y96" s="932" t="s">
        <v>432</v>
      </c>
      <c r="Z96" s="923"/>
      <c r="AA96" s="935">
        <v>1225.6129416100978</v>
      </c>
      <c r="AB96" s="935">
        <v>1269.6792368835277</v>
      </c>
      <c r="AC96" s="935">
        <v>1318.4635247701606</v>
      </c>
      <c r="AD96" s="935">
        <v>1392.5000199786737</v>
      </c>
      <c r="AE96" s="935">
        <v>1458.2744985947686</v>
      </c>
      <c r="AF96" s="935">
        <v>1637.9457199871688</v>
      </c>
      <c r="AG96" s="935">
        <v>1580.868387720983</v>
      </c>
      <c r="AH96" s="935">
        <v>1628.5456819252238</v>
      </c>
      <c r="AI96" s="935">
        <v>1577.8730278677003</v>
      </c>
      <c r="AJ96" s="935">
        <v>1565.1745392990815</v>
      </c>
      <c r="AK96" s="935">
        <v>1627.7964437963949</v>
      </c>
      <c r="AL96" s="935">
        <v>1500.2949383794848</v>
      </c>
      <c r="AM96" s="935">
        <v>1486.4203533668667</v>
      </c>
      <c r="AN96" s="935">
        <v>1560.438519648261</v>
      </c>
      <c r="AO96" s="935">
        <v>1568.8774424080934</v>
      </c>
      <c r="AP96" s="935">
        <v>1587.1539173780243</v>
      </c>
      <c r="AQ96" s="935">
        <v>1626.9388645508943</v>
      </c>
      <c r="AR96" s="935">
        <v>1668.5316066486728</v>
      </c>
      <c r="AS96" s="935">
        <v>1551.4838462873615</v>
      </c>
      <c r="AT96" s="935">
        <v>1526.5683033984021</v>
      </c>
      <c r="AU96" s="935">
        <v>1446.6862780322308</v>
      </c>
      <c r="AV96" s="935">
        <v>1411.4782148369159</v>
      </c>
      <c r="AW96" s="935">
        <v>1412.4063699547369</v>
      </c>
      <c r="AX96" s="935">
        <v>1506.411693644108</v>
      </c>
      <c r="AY96" s="935">
        <v>1593.4315695008775</v>
      </c>
      <c r="AZ96" s="872"/>
      <c r="BA96" s="872"/>
      <c r="BB96" s="872"/>
      <c r="BC96" s="872"/>
      <c r="BD96" s="872"/>
      <c r="BE96" s="872"/>
      <c r="BF96" s="872"/>
      <c r="BG96" s="1060"/>
      <c r="BH96" s="191"/>
    </row>
    <row r="97" spans="22:60">
      <c r="V97" s="69"/>
      <c r="W97" s="879" t="s">
        <v>362</v>
      </c>
      <c r="X97" s="881"/>
      <c r="Y97" s="880"/>
      <c r="Z97" s="242"/>
      <c r="AA97" s="884">
        <v>130613.01376536564</v>
      </c>
      <c r="AB97" s="884">
        <v>132516.09244104062</v>
      </c>
      <c r="AC97" s="884">
        <v>139797.97957103234</v>
      </c>
      <c r="AD97" s="884">
        <v>140962.13528422549</v>
      </c>
      <c r="AE97" s="884">
        <v>148359.32914424138</v>
      </c>
      <c r="AF97" s="884">
        <v>151840.81004768063</v>
      </c>
      <c r="AG97" s="884">
        <v>151396.21426891256</v>
      </c>
      <c r="AH97" s="884">
        <v>147773.79243515845</v>
      </c>
      <c r="AI97" s="884">
        <v>147844.75417681548</v>
      </c>
      <c r="AJ97" s="884">
        <v>156251.94615157449</v>
      </c>
      <c r="AK97" s="884">
        <v>161286.90920682048</v>
      </c>
      <c r="AL97" s="884">
        <v>157579.31693069017</v>
      </c>
      <c r="AM97" s="884">
        <v>168978.90233787164</v>
      </c>
      <c r="AN97" s="884">
        <v>171106.15856092944</v>
      </c>
      <c r="AO97" s="884">
        <v>170104.3161603742</v>
      </c>
      <c r="AP97" s="884">
        <v>179898.34153955377</v>
      </c>
      <c r="AQ97" s="884">
        <v>168257.50983535737</v>
      </c>
      <c r="AR97" s="884">
        <v>183724.62589359452</v>
      </c>
      <c r="AS97" s="884">
        <v>173728.55562669819</v>
      </c>
      <c r="AT97" s="884">
        <v>163354.14086451087</v>
      </c>
      <c r="AU97" s="884">
        <v>174056.10168575757</v>
      </c>
      <c r="AV97" s="884">
        <v>191795.47816104718</v>
      </c>
      <c r="AW97" s="884">
        <v>204159.92598345963</v>
      </c>
      <c r="AX97" s="884">
        <v>201345.74504235361</v>
      </c>
      <c r="AY97" s="884">
        <v>191772.90624629936</v>
      </c>
      <c r="AZ97" s="884"/>
      <c r="BA97" s="884"/>
      <c r="BB97" s="884"/>
      <c r="BC97" s="884"/>
      <c r="BD97" s="884"/>
      <c r="BE97" s="884"/>
      <c r="BF97" s="884"/>
      <c r="BG97" s="1062"/>
      <c r="BH97" s="191"/>
    </row>
    <row r="98" spans="22:60" ht="15">
      <c r="V98" s="69"/>
      <c r="W98" s="877"/>
      <c r="X98" s="1087" t="s">
        <v>558</v>
      </c>
      <c r="Y98" s="875"/>
      <c r="Z98" s="874"/>
      <c r="AA98" s="882">
        <v>8892.725198714581</v>
      </c>
      <c r="AB98" s="882">
        <v>8535.7181907264094</v>
      </c>
      <c r="AC98" s="882">
        <v>9490.4634656414928</v>
      </c>
      <c r="AD98" s="882">
        <v>9579.3535196327175</v>
      </c>
      <c r="AE98" s="882">
        <v>10063.182508831775</v>
      </c>
      <c r="AF98" s="882">
        <v>10178.910068766589</v>
      </c>
      <c r="AG98" s="882">
        <v>11538.774217997672</v>
      </c>
      <c r="AH98" s="882">
        <v>11391.738384635297</v>
      </c>
      <c r="AI98" s="882">
        <v>10901.719768351988</v>
      </c>
      <c r="AJ98" s="882">
        <v>11434.185081546722</v>
      </c>
      <c r="AK98" s="882">
        <v>11462.095875187159</v>
      </c>
      <c r="AL98" s="882">
        <v>12014.30748290345</v>
      </c>
      <c r="AM98" s="882">
        <v>11332.125104346767</v>
      </c>
      <c r="AN98" s="882">
        <v>11608.073386041204</v>
      </c>
      <c r="AO98" s="882">
        <v>11262.040604171732</v>
      </c>
      <c r="AP98" s="882">
        <v>11539.327564186893</v>
      </c>
      <c r="AQ98" s="882">
        <v>11742.469138033361</v>
      </c>
      <c r="AR98" s="882">
        <v>12063.154071688754</v>
      </c>
      <c r="AS98" s="882">
        <v>11317.406630936905</v>
      </c>
      <c r="AT98" s="882">
        <v>11797.673853885401</v>
      </c>
      <c r="AU98" s="882">
        <v>11370.992995542178</v>
      </c>
      <c r="AV98" s="882">
        <v>13020.072846275081</v>
      </c>
      <c r="AW98" s="882">
        <v>13813.397733565378</v>
      </c>
      <c r="AX98" s="882">
        <v>13040.707325286454</v>
      </c>
      <c r="AY98" s="882">
        <v>12563.525225286099</v>
      </c>
      <c r="AZ98" s="882"/>
      <c r="BA98" s="882"/>
      <c r="BB98" s="882"/>
      <c r="BC98" s="882"/>
      <c r="BD98" s="882"/>
      <c r="BE98" s="882"/>
      <c r="BF98" s="882"/>
      <c r="BG98" s="1063"/>
      <c r="BH98" s="191"/>
    </row>
    <row r="99" spans="22:60" ht="15">
      <c r="V99" s="69"/>
      <c r="W99" s="877"/>
      <c r="X99" s="1087" t="s">
        <v>559</v>
      </c>
      <c r="Y99" s="875"/>
      <c r="Z99" s="874"/>
      <c r="AA99" s="882">
        <v>11798.667077942137</v>
      </c>
      <c r="AB99" s="882">
        <v>12181.306609107505</v>
      </c>
      <c r="AC99" s="882">
        <v>13102.956241630451</v>
      </c>
      <c r="AD99" s="882">
        <v>13801.447584576474</v>
      </c>
      <c r="AE99" s="882">
        <v>13789.73632531642</v>
      </c>
      <c r="AF99" s="882">
        <v>14308.378428384909</v>
      </c>
      <c r="AG99" s="882">
        <v>15024.884155939211</v>
      </c>
      <c r="AH99" s="882">
        <v>14873.238357665206</v>
      </c>
      <c r="AI99" s="882">
        <v>15201.147169651462</v>
      </c>
      <c r="AJ99" s="882">
        <v>15478.643304006666</v>
      </c>
      <c r="AK99" s="882">
        <v>15836.993905340689</v>
      </c>
      <c r="AL99" s="882">
        <v>16590.481713383779</v>
      </c>
      <c r="AM99" s="882">
        <v>17840.056622517892</v>
      </c>
      <c r="AN99" s="882">
        <v>17325.77283918277</v>
      </c>
      <c r="AO99" s="882">
        <v>17299.705133238</v>
      </c>
      <c r="AP99" s="882">
        <v>17336.146875629376</v>
      </c>
      <c r="AQ99" s="882">
        <v>17172.129662947205</v>
      </c>
      <c r="AR99" s="882">
        <v>18151.387811376855</v>
      </c>
      <c r="AS99" s="882">
        <v>15986.984503881329</v>
      </c>
      <c r="AT99" s="882">
        <v>16418.51494210527</v>
      </c>
      <c r="AU99" s="882">
        <v>14770.765966811328</v>
      </c>
      <c r="AV99" s="882">
        <v>18089.960743882479</v>
      </c>
      <c r="AW99" s="882">
        <v>18807.871792975406</v>
      </c>
      <c r="AX99" s="882">
        <v>18613.118213186837</v>
      </c>
      <c r="AY99" s="882">
        <v>18417.163098203757</v>
      </c>
      <c r="AZ99" s="882"/>
      <c r="BA99" s="882"/>
      <c r="BB99" s="882"/>
      <c r="BC99" s="882"/>
      <c r="BD99" s="882"/>
      <c r="BE99" s="882"/>
      <c r="BF99" s="882"/>
      <c r="BG99" s="1063"/>
      <c r="BH99" s="191"/>
    </row>
    <row r="100" spans="22:60" ht="15">
      <c r="V100" s="69"/>
      <c r="W100" s="877"/>
      <c r="X100" s="1087" t="s">
        <v>560</v>
      </c>
      <c r="Y100" s="875"/>
      <c r="Z100" s="874"/>
      <c r="AA100" s="882">
        <v>45071.511519573047</v>
      </c>
      <c r="AB100" s="882">
        <v>45827.416502092659</v>
      </c>
      <c r="AC100" s="882">
        <v>49385.639182036764</v>
      </c>
      <c r="AD100" s="882">
        <v>48115.042103221174</v>
      </c>
      <c r="AE100" s="882">
        <v>51773.897328547326</v>
      </c>
      <c r="AF100" s="882">
        <v>52937.36530248099</v>
      </c>
      <c r="AG100" s="882">
        <v>54709.581430470833</v>
      </c>
      <c r="AH100" s="882">
        <v>53725.436653349367</v>
      </c>
      <c r="AI100" s="882">
        <v>54704.883611221565</v>
      </c>
      <c r="AJ100" s="882">
        <v>58293.965188560629</v>
      </c>
      <c r="AK100" s="882">
        <v>57730.678764305019</v>
      </c>
      <c r="AL100" s="882">
        <v>59896.014610722981</v>
      </c>
      <c r="AM100" s="882">
        <v>65029.676372032904</v>
      </c>
      <c r="AN100" s="882">
        <v>65568.201465775914</v>
      </c>
      <c r="AO100" s="882">
        <v>64591.197661449769</v>
      </c>
      <c r="AP100" s="882">
        <v>67567.288804803713</v>
      </c>
      <c r="AQ100" s="882">
        <v>65920.58909468638</v>
      </c>
      <c r="AR100" s="882">
        <v>70207.695271518271</v>
      </c>
      <c r="AS100" s="882">
        <v>66548.572985566614</v>
      </c>
      <c r="AT100" s="882">
        <v>67178.313792195258</v>
      </c>
      <c r="AU100" s="882">
        <v>64731.715403870658</v>
      </c>
      <c r="AV100" s="882">
        <v>71925.207579428883</v>
      </c>
      <c r="AW100" s="882">
        <v>78011.32424208225</v>
      </c>
      <c r="AX100" s="882">
        <v>75813.460282574699</v>
      </c>
      <c r="AY100" s="882">
        <v>76442.077805379333</v>
      </c>
      <c r="AZ100" s="882"/>
      <c r="BA100" s="882"/>
      <c r="BB100" s="882"/>
      <c r="BC100" s="882"/>
      <c r="BD100" s="882"/>
      <c r="BE100" s="882"/>
      <c r="BF100" s="882"/>
      <c r="BG100" s="1063"/>
      <c r="BH100" s="191"/>
    </row>
    <row r="101" spans="22:60" ht="15">
      <c r="V101" s="69"/>
      <c r="W101" s="877"/>
      <c r="X101" s="1087" t="s">
        <v>561</v>
      </c>
      <c r="Y101" s="875"/>
      <c r="Z101" s="874"/>
      <c r="AA101" s="882">
        <v>7092.3693651357898</v>
      </c>
      <c r="AB101" s="882">
        <v>7234.3224266050292</v>
      </c>
      <c r="AC101" s="882">
        <v>7672.485470918039</v>
      </c>
      <c r="AD101" s="882">
        <v>7611.0118239409894</v>
      </c>
      <c r="AE101" s="882">
        <v>7617.4197043412096</v>
      </c>
      <c r="AF101" s="882">
        <v>8050.4629706297846</v>
      </c>
      <c r="AG101" s="882">
        <v>8862.8720071748012</v>
      </c>
      <c r="AH101" s="882">
        <v>8477.1585689203821</v>
      </c>
      <c r="AI101" s="882">
        <v>8406.2120670755194</v>
      </c>
      <c r="AJ101" s="882">
        <v>8764.665404025749</v>
      </c>
      <c r="AK101" s="882">
        <v>8876.9039716276675</v>
      </c>
      <c r="AL101" s="882">
        <v>9651.6623458627146</v>
      </c>
      <c r="AM101" s="882">
        <v>9637.7498364341718</v>
      </c>
      <c r="AN101" s="882">
        <v>9848.2768924496122</v>
      </c>
      <c r="AO101" s="882">
        <v>9756.5492871189763</v>
      </c>
      <c r="AP101" s="882">
        <v>10634.33353265476</v>
      </c>
      <c r="AQ101" s="882">
        <v>10124.010286382509</v>
      </c>
      <c r="AR101" s="882">
        <v>10046.598498531952</v>
      </c>
      <c r="AS101" s="882">
        <v>9880.8861748747659</v>
      </c>
      <c r="AT101" s="882">
        <v>10212.671664428268</v>
      </c>
      <c r="AU101" s="882">
        <v>9895.6745357547788</v>
      </c>
      <c r="AV101" s="882">
        <v>11462.784754605906</v>
      </c>
      <c r="AW101" s="882">
        <v>12730.246218160677</v>
      </c>
      <c r="AX101" s="882">
        <v>12182.523364932495</v>
      </c>
      <c r="AY101" s="882">
        <v>12492.280213760569</v>
      </c>
      <c r="AZ101" s="882"/>
      <c r="BA101" s="882"/>
      <c r="BB101" s="882"/>
      <c r="BC101" s="882"/>
      <c r="BD101" s="882"/>
      <c r="BE101" s="882"/>
      <c r="BF101" s="882"/>
      <c r="BG101" s="1063"/>
      <c r="BH101" s="191"/>
    </row>
    <row r="102" spans="22:60" ht="15">
      <c r="V102" s="69"/>
      <c r="W102" s="877"/>
      <c r="X102" s="1087" t="s">
        <v>562</v>
      </c>
      <c r="Y102" s="875"/>
      <c r="Z102" s="874"/>
      <c r="AA102" s="882">
        <v>14301.451876477757</v>
      </c>
      <c r="AB102" s="882">
        <v>13685.26601874223</v>
      </c>
      <c r="AC102" s="882">
        <v>14566.341547591208</v>
      </c>
      <c r="AD102" s="882">
        <v>15066.418185512395</v>
      </c>
      <c r="AE102" s="882">
        <v>15746.320138931897</v>
      </c>
      <c r="AF102" s="882">
        <v>16871.189033387669</v>
      </c>
      <c r="AG102" s="882">
        <v>18050.253571327215</v>
      </c>
      <c r="AH102" s="882">
        <v>17530.497969233147</v>
      </c>
      <c r="AI102" s="882">
        <v>17729.17078286277</v>
      </c>
      <c r="AJ102" s="882">
        <v>18682.493395195997</v>
      </c>
      <c r="AK102" s="882">
        <v>18258.910389924618</v>
      </c>
      <c r="AL102" s="882">
        <v>18827.380865441592</v>
      </c>
      <c r="AM102" s="882">
        <v>20606.569643845869</v>
      </c>
      <c r="AN102" s="882">
        <v>20905.881342163564</v>
      </c>
      <c r="AO102" s="882">
        <v>21155.69951801639</v>
      </c>
      <c r="AP102" s="882">
        <v>22264.171814369958</v>
      </c>
      <c r="AQ102" s="882">
        <v>22095.025039501255</v>
      </c>
      <c r="AR102" s="882">
        <v>22826.662520378472</v>
      </c>
      <c r="AS102" s="882">
        <v>22178.878911569165</v>
      </c>
      <c r="AT102" s="882">
        <v>21815.792235003362</v>
      </c>
      <c r="AU102" s="882">
        <v>21665.316562002608</v>
      </c>
      <c r="AV102" s="882">
        <v>24701.152096686554</v>
      </c>
      <c r="AW102" s="882">
        <v>27457.340511928916</v>
      </c>
      <c r="AX102" s="882">
        <v>26152.019837757809</v>
      </c>
      <c r="AY102" s="882">
        <v>25837.80999495471</v>
      </c>
      <c r="AZ102" s="882"/>
      <c r="BA102" s="882"/>
      <c r="BB102" s="882"/>
      <c r="BC102" s="882"/>
      <c r="BD102" s="882"/>
      <c r="BE102" s="882"/>
      <c r="BF102" s="882"/>
      <c r="BG102" s="1063"/>
      <c r="BH102" s="191"/>
    </row>
    <row r="103" spans="22:60" ht="15">
      <c r="V103" s="69"/>
      <c r="W103" s="877"/>
      <c r="X103" s="1087" t="s">
        <v>563</v>
      </c>
      <c r="Y103" s="875"/>
      <c r="Z103" s="874"/>
      <c r="AA103" s="882">
        <v>22083.029867527548</v>
      </c>
      <c r="AB103" s="882">
        <v>22622.766562544082</v>
      </c>
      <c r="AC103" s="882">
        <v>23051.551343804513</v>
      </c>
      <c r="AD103" s="882">
        <v>22755.101447354704</v>
      </c>
      <c r="AE103" s="882">
        <v>24741.770065237684</v>
      </c>
      <c r="AF103" s="882">
        <v>25327.707338048865</v>
      </c>
      <c r="AG103" s="882">
        <v>27086.36483963842</v>
      </c>
      <c r="AH103" s="882">
        <v>26609.82261449159</v>
      </c>
      <c r="AI103" s="882">
        <v>26315.771869023774</v>
      </c>
      <c r="AJ103" s="882">
        <v>28161.479726239326</v>
      </c>
      <c r="AK103" s="882">
        <v>28230.577947346734</v>
      </c>
      <c r="AL103" s="882">
        <v>28057.002431515837</v>
      </c>
      <c r="AM103" s="882">
        <v>30733.120709436618</v>
      </c>
      <c r="AN103" s="882">
        <v>30691.507691396509</v>
      </c>
      <c r="AO103" s="882">
        <v>30235.118609478868</v>
      </c>
      <c r="AP103" s="882">
        <v>31882.769966848653</v>
      </c>
      <c r="AQ103" s="882">
        <v>31966.193256325019</v>
      </c>
      <c r="AR103" s="882">
        <v>34402.779972324832</v>
      </c>
      <c r="AS103" s="882">
        <v>32475.497453791588</v>
      </c>
      <c r="AT103" s="882">
        <v>31205.088689872147</v>
      </c>
      <c r="AU103" s="882">
        <v>30489.896291614183</v>
      </c>
      <c r="AV103" s="882">
        <v>35057.529430342307</v>
      </c>
      <c r="AW103" s="882">
        <v>37268.164373571191</v>
      </c>
      <c r="AX103" s="882">
        <v>36626.323220141319</v>
      </c>
      <c r="AY103" s="882">
        <v>36560.536349866466</v>
      </c>
      <c r="AZ103" s="882"/>
      <c r="BA103" s="882"/>
      <c r="BB103" s="882"/>
      <c r="BC103" s="882"/>
      <c r="BD103" s="882"/>
      <c r="BE103" s="882"/>
      <c r="BF103" s="882"/>
      <c r="BG103" s="1063"/>
      <c r="BH103" s="191"/>
    </row>
    <row r="104" spans="22:60" ht="15">
      <c r="V104" s="69"/>
      <c r="W104" s="877"/>
      <c r="X104" s="1087" t="s">
        <v>564</v>
      </c>
      <c r="Y104" s="875"/>
      <c r="Z104" s="874"/>
      <c r="AA104" s="882">
        <v>8227.8825902005974</v>
      </c>
      <c r="AB104" s="882">
        <v>8328.2980664214829</v>
      </c>
      <c r="AC104" s="882">
        <v>8590.0351038458321</v>
      </c>
      <c r="AD104" s="882">
        <v>8854.6683991835453</v>
      </c>
      <c r="AE104" s="882">
        <v>9513.8529424224107</v>
      </c>
      <c r="AF104" s="882">
        <v>9824.6831487056006</v>
      </c>
      <c r="AG104" s="882">
        <v>10156.603936856758</v>
      </c>
      <c r="AH104" s="882">
        <v>9904.3101180442463</v>
      </c>
      <c r="AI104" s="882">
        <v>9272.4451154478957</v>
      </c>
      <c r="AJ104" s="882">
        <v>10215.23741620305</v>
      </c>
      <c r="AK104" s="882">
        <v>9968.579518045015</v>
      </c>
      <c r="AL104" s="882">
        <v>10593.271334796245</v>
      </c>
      <c r="AM104" s="882">
        <v>11236.03101981878</v>
      </c>
      <c r="AN104" s="882">
        <v>11852.129241273655</v>
      </c>
      <c r="AO104" s="882">
        <v>11197.509040118623</v>
      </c>
      <c r="AP104" s="882">
        <v>12031.72043560358</v>
      </c>
      <c r="AQ104" s="882">
        <v>11696.325518986001</v>
      </c>
      <c r="AR104" s="882">
        <v>11673.124480274841</v>
      </c>
      <c r="AS104" s="882">
        <v>12092.772564441246</v>
      </c>
      <c r="AT104" s="882">
        <v>11969.807389628257</v>
      </c>
      <c r="AU104" s="882">
        <v>10899.823450630396</v>
      </c>
      <c r="AV104" s="882">
        <v>12495.836030496695</v>
      </c>
      <c r="AW104" s="882">
        <v>13323.499839100545</v>
      </c>
      <c r="AX104" s="882">
        <v>13640.005643314467</v>
      </c>
      <c r="AY104" s="882">
        <v>13569.645966411772</v>
      </c>
      <c r="AZ104" s="882"/>
      <c r="BA104" s="882"/>
      <c r="BB104" s="882"/>
      <c r="BC104" s="882"/>
      <c r="BD104" s="882"/>
      <c r="BE104" s="882"/>
      <c r="BF104" s="882"/>
      <c r="BG104" s="1063"/>
      <c r="BH104" s="191"/>
    </row>
    <row r="105" spans="22:60" ht="15">
      <c r="V105" s="69"/>
      <c r="W105" s="877"/>
      <c r="X105" s="1087" t="s">
        <v>565</v>
      </c>
      <c r="Y105" s="875"/>
      <c r="Z105" s="874"/>
      <c r="AA105" s="882">
        <v>4280.785918844228</v>
      </c>
      <c r="AB105" s="882">
        <v>4424.8653205089122</v>
      </c>
      <c r="AC105" s="882">
        <v>4589.1129172045958</v>
      </c>
      <c r="AD105" s="882">
        <v>4586.4051707755016</v>
      </c>
      <c r="AE105" s="882">
        <v>4678.407222472566</v>
      </c>
      <c r="AF105" s="882">
        <v>5064.4308930464831</v>
      </c>
      <c r="AG105" s="882">
        <v>5473.2870824329566</v>
      </c>
      <c r="AH105" s="882">
        <v>5195.1116929770569</v>
      </c>
      <c r="AI105" s="882">
        <v>5212.1017273446541</v>
      </c>
      <c r="AJ105" s="882">
        <v>5543.4561129781669</v>
      </c>
      <c r="AK105" s="882">
        <v>5793.8312369232781</v>
      </c>
      <c r="AL105" s="882">
        <v>5896.6054334771425</v>
      </c>
      <c r="AM105" s="882">
        <v>6282.7745932355911</v>
      </c>
      <c r="AN105" s="882">
        <v>6368.8723935030239</v>
      </c>
      <c r="AO105" s="882">
        <v>6169.7418417394583</v>
      </c>
      <c r="AP105" s="882">
        <v>6475.1832166070635</v>
      </c>
      <c r="AQ105" s="882">
        <v>6336.9075891592202</v>
      </c>
      <c r="AR105" s="882">
        <v>6194.3559033071833</v>
      </c>
      <c r="AS105" s="882">
        <v>6624.7017656953039</v>
      </c>
      <c r="AT105" s="882">
        <v>6379.3091317535</v>
      </c>
      <c r="AU105" s="882">
        <v>6286.3203810238092</v>
      </c>
      <c r="AV105" s="882">
        <v>7321.3437460547948</v>
      </c>
      <c r="AW105" s="882">
        <v>7801.1330706652016</v>
      </c>
      <c r="AX105" s="882">
        <v>7553.9884473279799</v>
      </c>
      <c r="AY105" s="882">
        <v>7619.7149217122032</v>
      </c>
      <c r="AZ105" s="882"/>
      <c r="BA105" s="882"/>
      <c r="BB105" s="882"/>
      <c r="BC105" s="882"/>
      <c r="BD105" s="882"/>
      <c r="BE105" s="882"/>
      <c r="BF105" s="882"/>
      <c r="BG105" s="1063"/>
      <c r="BH105" s="191"/>
    </row>
    <row r="106" spans="22:60" ht="15">
      <c r="V106" s="69"/>
      <c r="W106" s="877"/>
      <c r="X106" s="1087" t="s">
        <v>566</v>
      </c>
      <c r="Y106" s="875"/>
      <c r="Z106" s="874"/>
      <c r="AA106" s="882">
        <v>12286.081002942125</v>
      </c>
      <c r="AB106" s="882">
        <v>12253.181471084437</v>
      </c>
      <c r="AC106" s="882">
        <v>13319.747043433286</v>
      </c>
      <c r="AD106" s="882">
        <v>13144.184065531874</v>
      </c>
      <c r="AE106" s="882">
        <v>14275.694418214025</v>
      </c>
      <c r="AF106" s="882">
        <v>14923.638155913193</v>
      </c>
      <c r="AG106" s="882">
        <v>15594.009740041076</v>
      </c>
      <c r="AH106" s="882">
        <v>15139.305875581904</v>
      </c>
      <c r="AI106" s="882">
        <v>15168.972860481217</v>
      </c>
      <c r="AJ106" s="882">
        <v>16181.610945687535</v>
      </c>
      <c r="AK106" s="882">
        <v>15590.205744697198</v>
      </c>
      <c r="AL106" s="882">
        <v>16395.221186113202</v>
      </c>
      <c r="AM106" s="882">
        <v>18065.360249354435</v>
      </c>
      <c r="AN106" s="882">
        <v>18077.500908458438</v>
      </c>
      <c r="AO106" s="882">
        <v>18043.356243726696</v>
      </c>
      <c r="AP106" s="882">
        <v>18996.65106505149</v>
      </c>
      <c r="AQ106" s="882">
        <v>18337.486740650565</v>
      </c>
      <c r="AR106" s="882">
        <v>20162.703972978969</v>
      </c>
      <c r="AS106" s="882">
        <v>18041.100969692474</v>
      </c>
      <c r="AT106" s="882">
        <v>17569.428468830843</v>
      </c>
      <c r="AU106" s="882">
        <v>17270.893969655834</v>
      </c>
      <c r="AV106" s="882">
        <v>20552.213081732567</v>
      </c>
      <c r="AW106" s="882">
        <v>21620.78568140445</v>
      </c>
      <c r="AX106" s="882">
        <v>21477.108336470894</v>
      </c>
      <c r="AY106" s="882">
        <v>20536.137380257882</v>
      </c>
      <c r="AZ106" s="882"/>
      <c r="BA106" s="882"/>
      <c r="BB106" s="882"/>
      <c r="BC106" s="882"/>
      <c r="BD106" s="882"/>
      <c r="BE106" s="882"/>
      <c r="BF106" s="882"/>
      <c r="BG106" s="1063"/>
      <c r="BH106" s="191"/>
    </row>
    <row r="107" spans="22:60" ht="15">
      <c r="V107" s="69"/>
      <c r="W107" s="877"/>
      <c r="X107" s="1087" t="s">
        <v>567</v>
      </c>
      <c r="Y107" s="876"/>
      <c r="Z107" s="874"/>
      <c r="AA107" s="882">
        <v>1046.852520248794</v>
      </c>
      <c r="AB107" s="882">
        <v>1053.3135165213484</v>
      </c>
      <c r="AC107" s="882">
        <v>1021.6466984362856</v>
      </c>
      <c r="AD107" s="882">
        <v>1052.1227184452762</v>
      </c>
      <c r="AE107" s="882">
        <v>1053.750074519593</v>
      </c>
      <c r="AF107" s="882">
        <v>1123.9000036425884</v>
      </c>
      <c r="AG107" s="882">
        <v>1252.3348128162004</v>
      </c>
      <c r="AH107" s="882">
        <v>1148.4093911246036</v>
      </c>
      <c r="AI107" s="882">
        <v>1269.2121963658419</v>
      </c>
      <c r="AJ107" s="882">
        <v>1257.6775744391357</v>
      </c>
      <c r="AK107" s="882">
        <v>1243.338689013071</v>
      </c>
      <c r="AL107" s="882">
        <v>1325.9538952339922</v>
      </c>
      <c r="AM107" s="882">
        <v>1400.010818362661</v>
      </c>
      <c r="AN107" s="882">
        <v>1513.2152469644143</v>
      </c>
      <c r="AO107" s="882">
        <v>1468.0881421549443</v>
      </c>
      <c r="AP107" s="882">
        <v>1440.3902919867699</v>
      </c>
      <c r="AQ107" s="882">
        <v>1493.1540929985099</v>
      </c>
      <c r="AR107" s="882">
        <v>1602.3542438704646</v>
      </c>
      <c r="AS107" s="882">
        <v>1465.7626235881933</v>
      </c>
      <c r="AT107" s="882">
        <v>1510.3393235853014</v>
      </c>
      <c r="AU107" s="882">
        <v>1396.2372386329284</v>
      </c>
      <c r="AV107" s="882">
        <v>1714.602066255306</v>
      </c>
      <c r="AW107" s="882">
        <v>1712.7658159104078</v>
      </c>
      <c r="AX107" s="882">
        <v>1849.5097159064605</v>
      </c>
      <c r="AY107" s="882">
        <v>1934.3829210398928</v>
      </c>
      <c r="AZ107" s="883"/>
      <c r="BA107" s="883"/>
      <c r="BB107" s="883"/>
      <c r="BC107" s="883"/>
      <c r="BD107" s="883"/>
      <c r="BE107" s="883"/>
      <c r="BF107" s="883"/>
      <c r="BG107" s="1064"/>
      <c r="BH107" s="191"/>
    </row>
    <row r="108" spans="22:60" ht="15" thickBot="1">
      <c r="V108" s="69"/>
      <c r="W108" s="878"/>
      <c r="X108" s="860" t="s">
        <v>437</v>
      </c>
      <c r="Y108" s="885"/>
      <c r="Z108" s="874"/>
      <c r="AA108" s="886">
        <v>-5977.4409214970728</v>
      </c>
      <c r="AB108" s="886">
        <v>-5149.4988280802891</v>
      </c>
      <c r="AC108" s="886">
        <v>-6666.3778377886047</v>
      </c>
      <c r="AD108" s="886">
        <v>-5238.638384085556</v>
      </c>
      <c r="AE108" s="886">
        <v>-6430.3289867131562</v>
      </c>
      <c r="AF108" s="886">
        <v>-8297.8414827486704</v>
      </c>
      <c r="AG108" s="886">
        <v>-17994.105115685572</v>
      </c>
      <c r="AH108" s="886">
        <v>-17794.08093691567</v>
      </c>
      <c r="AI108" s="886">
        <v>-17824.672039889323</v>
      </c>
      <c r="AJ108" s="886">
        <v>-19129.96898681052</v>
      </c>
      <c r="AK108" s="886">
        <v>-13079.805397868073</v>
      </c>
      <c r="AL108" s="886">
        <v>-23024.225060987454</v>
      </c>
      <c r="AM108" s="886">
        <v>-24538.274048792751</v>
      </c>
      <c r="AN108" s="886">
        <v>-23999.661996717739</v>
      </c>
      <c r="AO108" s="886">
        <v>-22382.403621450336</v>
      </c>
      <c r="AP108" s="886">
        <v>-21584.294432583898</v>
      </c>
      <c r="AQ108" s="886">
        <v>-29917.146430698253</v>
      </c>
      <c r="AR108" s="886">
        <v>-24851.329187538096</v>
      </c>
      <c r="AS108" s="886">
        <v>-24072.528907797154</v>
      </c>
      <c r="AT108" s="886">
        <v>-33853.145621297779</v>
      </c>
      <c r="AU108" s="886">
        <v>-15829.831560914266</v>
      </c>
      <c r="AV108" s="886">
        <v>-25626.893603208384</v>
      </c>
      <c r="AW108" s="886">
        <v>-29442.871572095723</v>
      </c>
      <c r="AX108" s="886">
        <v>-26665.837865663558</v>
      </c>
      <c r="AY108" s="886">
        <v>-35235.229942921374</v>
      </c>
      <c r="AZ108" s="886"/>
      <c r="BA108" s="886"/>
      <c r="BB108" s="886"/>
      <c r="BC108" s="886"/>
      <c r="BD108" s="886"/>
      <c r="BE108" s="886"/>
      <c r="BF108" s="886"/>
      <c r="BG108" s="1065"/>
      <c r="BH108" s="191"/>
    </row>
    <row r="109" spans="22:60">
      <c r="V109" s="768" t="s">
        <v>367</v>
      </c>
      <c r="W109" s="728"/>
      <c r="X109" s="838"/>
      <c r="Y109" s="243"/>
      <c r="Z109" s="243"/>
      <c r="AA109" s="731">
        <f t="shared" ref="AA109:AX109" si="10">SUM(AA110,AA115,AA118,AA119,AA120)</f>
        <v>63984.058309569838</v>
      </c>
      <c r="AB109" s="731">
        <f t="shared" si="10"/>
        <v>65090.357907523459</v>
      </c>
      <c r="AC109" s="731">
        <f t="shared" si="10"/>
        <v>65030.407101505189</v>
      </c>
      <c r="AD109" s="731">
        <f t="shared" si="10"/>
        <v>63722.999755459117</v>
      </c>
      <c r="AE109" s="731">
        <f t="shared" si="10"/>
        <v>65183.855974376667</v>
      </c>
      <c r="AF109" s="731">
        <f t="shared" si="10"/>
        <v>65452.136770522287</v>
      </c>
      <c r="AG109" s="731">
        <f t="shared" si="10"/>
        <v>65897.549039779711</v>
      </c>
      <c r="AH109" s="731">
        <f t="shared" si="10"/>
        <v>63210.835305211789</v>
      </c>
      <c r="AI109" s="731">
        <f t="shared" si="10"/>
        <v>57291.509807401293</v>
      </c>
      <c r="AJ109" s="731">
        <f t="shared" si="10"/>
        <v>57441.558378884394</v>
      </c>
      <c r="AK109" s="731">
        <f t="shared" si="10"/>
        <v>57917.788543369876</v>
      </c>
      <c r="AL109" s="731">
        <f t="shared" si="10"/>
        <v>56511.826675192868</v>
      </c>
      <c r="AM109" s="731">
        <f t="shared" si="10"/>
        <v>53765.475374625777</v>
      </c>
      <c r="AN109" s="731">
        <f t="shared" si="10"/>
        <v>53001.102837474013</v>
      </c>
      <c r="AO109" s="731">
        <f t="shared" si="10"/>
        <v>52868.633245538513</v>
      </c>
      <c r="AP109" s="731">
        <f t="shared" si="10"/>
        <v>53954.925706370406</v>
      </c>
      <c r="AQ109" s="731">
        <f t="shared" si="10"/>
        <v>54082.940415874837</v>
      </c>
      <c r="AR109" s="731">
        <f t="shared" si="10"/>
        <v>53296.999413668498</v>
      </c>
      <c r="AS109" s="731">
        <f t="shared" si="10"/>
        <v>49170.145886221981</v>
      </c>
      <c r="AT109" s="731">
        <f t="shared" si="10"/>
        <v>43513.865795167971</v>
      </c>
      <c r="AU109" s="731">
        <f t="shared" si="10"/>
        <v>44683.715886571212</v>
      </c>
      <c r="AV109" s="731">
        <f t="shared" si="10"/>
        <v>44544.423535013615</v>
      </c>
      <c r="AW109" s="731">
        <f t="shared" si="10"/>
        <v>44731.644086912798</v>
      </c>
      <c r="AX109" s="731">
        <f t="shared" si="10"/>
        <v>46386.714114147951</v>
      </c>
      <c r="AY109" s="731">
        <f>SUM(AY110,AY115,AY118,AY119,AY120)</f>
        <v>46116.480807767199</v>
      </c>
      <c r="AZ109" s="731"/>
      <c r="BA109" s="731"/>
      <c r="BB109" s="731"/>
      <c r="BC109" s="731"/>
      <c r="BD109" s="731"/>
      <c r="BE109" s="731"/>
      <c r="BF109" s="731"/>
      <c r="BG109" s="1066"/>
    </row>
    <row r="110" spans="22:60">
      <c r="V110" s="72"/>
      <c r="W110" s="1106" t="s">
        <v>579</v>
      </c>
      <c r="X110" s="501"/>
      <c r="Y110" s="245"/>
      <c r="Z110" s="245"/>
      <c r="AA110" s="245">
        <f t="shared" ref="AA110:AX110" si="11">SUM(AA111:AA114)</f>
        <v>49218.657110465414</v>
      </c>
      <c r="AB110" s="245">
        <f t="shared" si="11"/>
        <v>50536.31869528543</v>
      </c>
      <c r="AC110" s="245">
        <f t="shared" si="11"/>
        <v>50953.307976125507</v>
      </c>
      <c r="AD110" s="245">
        <f t="shared" si="11"/>
        <v>50239.913380184604</v>
      </c>
      <c r="AE110" s="245">
        <f t="shared" si="11"/>
        <v>51250.192560402909</v>
      </c>
      <c r="AF110" s="245">
        <f t="shared" si="11"/>
        <v>51130.777367210154</v>
      </c>
      <c r="AG110" s="245">
        <f t="shared" si="11"/>
        <v>51473.757222270695</v>
      </c>
      <c r="AH110" s="245">
        <f t="shared" si="11"/>
        <v>48824.77999016676</v>
      </c>
      <c r="AI110" s="245">
        <f t="shared" si="11"/>
        <v>43847.700503772736</v>
      </c>
      <c r="AJ110" s="245">
        <f t="shared" si="11"/>
        <v>43563.766885549747</v>
      </c>
      <c r="AK110" s="245">
        <f t="shared" si="11"/>
        <v>43899.422551187461</v>
      </c>
      <c r="AL110" s="245">
        <f t="shared" si="11"/>
        <v>42955.998859285304</v>
      </c>
      <c r="AM110" s="245">
        <f t="shared" si="11"/>
        <v>40469.077845842876</v>
      </c>
      <c r="AN110" s="245">
        <f t="shared" si="11"/>
        <v>40133.7417478692</v>
      </c>
      <c r="AO110" s="245">
        <f t="shared" si="11"/>
        <v>39808.973338921569</v>
      </c>
      <c r="AP110" s="245">
        <f t="shared" si="11"/>
        <v>41219.73187264704</v>
      </c>
      <c r="AQ110" s="245">
        <f t="shared" si="11"/>
        <v>41192.25716722104</v>
      </c>
      <c r="AR110" s="245">
        <f t="shared" si="11"/>
        <v>40200.223106263526</v>
      </c>
      <c r="AS110" s="245">
        <f t="shared" si="11"/>
        <v>37432.491716224773</v>
      </c>
      <c r="AT110" s="245">
        <f t="shared" si="11"/>
        <v>32775.515152105858</v>
      </c>
      <c r="AU110" s="245">
        <f t="shared" si="11"/>
        <v>32747.858741581924</v>
      </c>
      <c r="AV110" s="245">
        <f t="shared" si="11"/>
        <v>33091.442253993395</v>
      </c>
      <c r="AW110" s="245">
        <f t="shared" si="11"/>
        <v>33660.75784585395</v>
      </c>
      <c r="AX110" s="245">
        <f t="shared" si="11"/>
        <v>35053.895953497929</v>
      </c>
      <c r="AY110" s="245">
        <f>SUM(AY111:AY114)</f>
        <v>34923.619060857258</v>
      </c>
      <c r="AZ110" s="245"/>
      <c r="BA110" s="245"/>
      <c r="BB110" s="245"/>
      <c r="BC110" s="245"/>
      <c r="BD110" s="245"/>
      <c r="BE110" s="245"/>
      <c r="BF110" s="245"/>
      <c r="BG110" s="1067"/>
    </row>
    <row r="111" spans="22:60">
      <c r="V111" s="72"/>
      <c r="W111" s="487"/>
      <c r="X111" s="839" t="s">
        <v>90</v>
      </c>
      <c r="Y111" s="254"/>
      <c r="Z111" s="254"/>
      <c r="AA111" s="254">
        <f>'3.Allocated_CO2-Sector'!AA55</f>
        <v>38701.103416042592</v>
      </c>
      <c r="AB111" s="254">
        <f>'3.Allocated_CO2-Sector'!AB55</f>
        <v>40346.744742035473</v>
      </c>
      <c r="AC111" s="254">
        <f>'3.Allocated_CO2-Sector'!AC55</f>
        <v>41665.79114506545</v>
      </c>
      <c r="AD111" s="254">
        <f>'3.Allocated_CO2-Sector'!AD55</f>
        <v>41224.494256585334</v>
      </c>
      <c r="AE111" s="254">
        <f>'3.Allocated_CO2-Sector'!AE55</f>
        <v>42297.116417365723</v>
      </c>
      <c r="AF111" s="254">
        <f>'3.Allocated_CO2-Sector'!AF55</f>
        <v>42142.02726535382</v>
      </c>
      <c r="AG111" s="254">
        <f>'3.Allocated_CO2-Sector'!AG55</f>
        <v>42559.539804125336</v>
      </c>
      <c r="AH111" s="254">
        <f>'3.Allocated_CO2-Sector'!AH55</f>
        <v>39926.083389390726</v>
      </c>
      <c r="AI111" s="254">
        <f>'3.Allocated_CO2-Sector'!AI55</f>
        <v>35362.599382577479</v>
      </c>
      <c r="AJ111" s="254">
        <f>'3.Allocated_CO2-Sector'!AJ55</f>
        <v>35010.124942594921</v>
      </c>
      <c r="AK111" s="254">
        <f>'3.Allocated_CO2-Sector'!AK55</f>
        <v>35085.742906855594</v>
      </c>
      <c r="AL111" s="254">
        <f>'3.Allocated_CO2-Sector'!AL55</f>
        <v>34374.185269382258</v>
      </c>
      <c r="AM111" s="254">
        <f>'3.Allocated_CO2-Sector'!AM55</f>
        <v>32417.253435765444</v>
      </c>
      <c r="AN111" s="254">
        <f>'3.Allocated_CO2-Sector'!AN55</f>
        <v>31935.273453308597</v>
      </c>
      <c r="AO111" s="254">
        <f>'3.Allocated_CO2-Sector'!AO55</f>
        <v>31276.189983420805</v>
      </c>
      <c r="AP111" s="254">
        <f>'3.Allocated_CO2-Sector'!AP55</f>
        <v>32279.645554026018</v>
      </c>
      <c r="AQ111" s="254">
        <f>'3.Allocated_CO2-Sector'!AQ55</f>
        <v>31990.873871774482</v>
      </c>
      <c r="AR111" s="254">
        <f>'3.Allocated_CO2-Sector'!AR55</f>
        <v>30658.349937916188</v>
      </c>
      <c r="AS111" s="254">
        <f>'3.Allocated_CO2-Sector'!AS55</f>
        <v>28552.561480293498</v>
      </c>
      <c r="AT111" s="254">
        <f>'3.Allocated_CO2-Sector'!AT55</f>
        <v>25308.481718967807</v>
      </c>
      <c r="AU111" s="254">
        <f>'3.Allocated_CO2-Sector'!AU55</f>
        <v>24321.270937421363</v>
      </c>
      <c r="AV111" s="254">
        <f>'3.Allocated_CO2-Sector'!AV55</f>
        <v>24982.895526650263</v>
      </c>
      <c r="AW111" s="254">
        <f>'3.Allocated_CO2-Sector'!AW55</f>
        <v>25624.79533860795</v>
      </c>
      <c r="AX111" s="254">
        <f>'3.Allocated_CO2-Sector'!AX55</f>
        <v>26805.206128279013</v>
      </c>
      <c r="AY111" s="254">
        <f>'3.Allocated_CO2-Sector'!AY55</f>
        <v>26557.37523672733</v>
      </c>
      <c r="AZ111" s="254"/>
      <c r="BA111" s="254"/>
      <c r="BB111" s="254"/>
      <c r="BC111" s="254"/>
      <c r="BD111" s="254"/>
      <c r="BE111" s="254"/>
      <c r="BF111" s="254"/>
      <c r="BG111" s="1068"/>
    </row>
    <row r="112" spans="22:60">
      <c r="V112" s="72"/>
      <c r="W112" s="487"/>
      <c r="X112" s="840" t="s">
        <v>91</v>
      </c>
      <c r="Y112" s="255"/>
      <c r="Z112" s="255"/>
      <c r="AA112" s="254">
        <f>'3.Allocated_CO2-Sector'!AA56</f>
        <v>6674.4490046098017</v>
      </c>
      <c r="AB112" s="254">
        <f>'3.Allocated_CO2-Sector'!AB56</f>
        <v>6524.5328569297908</v>
      </c>
      <c r="AC112" s="254">
        <f>'3.Allocated_CO2-Sector'!AC56</f>
        <v>5945.8339540571315</v>
      </c>
      <c r="AD112" s="254">
        <f>'3.Allocated_CO2-Sector'!AD56</f>
        <v>5842.3534676861227</v>
      </c>
      <c r="AE112" s="254">
        <f>'3.Allocated_CO2-Sector'!AE56</f>
        <v>5740.0247792311475</v>
      </c>
      <c r="AF112" s="254">
        <f>'3.Allocated_CO2-Sector'!AF56</f>
        <v>5795.1316308500946</v>
      </c>
      <c r="AG112" s="254">
        <f>'3.Allocated_CO2-Sector'!AG56</f>
        <v>5789.0719316293616</v>
      </c>
      <c r="AH112" s="254">
        <f>'3.Allocated_CO2-Sector'!AH56</f>
        <v>5903.8352801359188</v>
      </c>
      <c r="AI112" s="254">
        <f>'3.Allocated_CO2-Sector'!AI56</f>
        <v>5638.1994106625216</v>
      </c>
      <c r="AJ112" s="254">
        <f>'3.Allocated_CO2-Sector'!AJ56</f>
        <v>5703.2053582387407</v>
      </c>
      <c r="AK112" s="254">
        <f>'3.Allocated_CO2-Sector'!AK56</f>
        <v>5899.9845210859867</v>
      </c>
      <c r="AL112" s="254">
        <f>'3.Allocated_CO2-Sector'!AL56</f>
        <v>5594.9262706926866</v>
      </c>
      <c r="AM112" s="254">
        <f>'3.Allocated_CO2-Sector'!AM56</f>
        <v>5605.2257994031515</v>
      </c>
      <c r="AN112" s="254">
        <f>'3.Allocated_CO2-Sector'!AN56</f>
        <v>6010.9337107231668</v>
      </c>
      <c r="AO112" s="254">
        <f>'3.Allocated_CO2-Sector'!AO56</f>
        <v>6398.6869967575658</v>
      </c>
      <c r="AP112" s="254">
        <f>'3.Allocated_CO2-Sector'!AP56</f>
        <v>6645.7105523034497</v>
      </c>
      <c r="AQ112" s="254">
        <f>'3.Allocated_CO2-Sector'!AQ56</f>
        <v>6788.1886315874181</v>
      </c>
      <c r="AR112" s="254">
        <f>'3.Allocated_CO2-Sector'!AR56</f>
        <v>7012.0890129308336</v>
      </c>
      <c r="AS112" s="254">
        <f>'3.Allocated_CO2-Sector'!AS56</f>
        <v>6591.818326146341</v>
      </c>
      <c r="AT112" s="254">
        <f>'3.Allocated_CO2-Sector'!AT56</f>
        <v>5364.6005099960857</v>
      </c>
      <c r="AU112" s="254">
        <f>'3.Allocated_CO2-Sector'!AU56</f>
        <v>6284.7190568659153</v>
      </c>
      <c r="AV112" s="254">
        <f>'3.Allocated_CO2-Sector'!AV56</f>
        <v>5895.7907835699853</v>
      </c>
      <c r="AW112" s="254">
        <f>'3.Allocated_CO2-Sector'!AW56</f>
        <v>5679.325140228646</v>
      </c>
      <c r="AX112" s="254">
        <f>'3.Allocated_CO2-Sector'!AX56</f>
        <v>5766.6750900500374</v>
      </c>
      <c r="AY112" s="254">
        <f>'3.Allocated_CO2-Sector'!AY56</f>
        <v>5922.1825061194704</v>
      </c>
      <c r="AZ112" s="254"/>
      <c r="BA112" s="254"/>
      <c r="BB112" s="254"/>
      <c r="BC112" s="254"/>
      <c r="BD112" s="254"/>
      <c r="BE112" s="254"/>
      <c r="BF112" s="254"/>
      <c r="BG112" s="1068"/>
    </row>
    <row r="113" spans="22:59">
      <c r="V113" s="72"/>
      <c r="W113" s="487"/>
      <c r="X113" s="841" t="s">
        <v>302</v>
      </c>
      <c r="Y113" s="255"/>
      <c r="Z113" s="255"/>
      <c r="AA113" s="254">
        <f>'3.Allocated_CO2-Sector'!AA57</f>
        <v>153.23811980400001</v>
      </c>
      <c r="AB113" s="254">
        <f>'3.Allocated_CO2-Sector'!AB57</f>
        <v>150.21445569125001</v>
      </c>
      <c r="AC113" s="254">
        <f>'3.Allocated_CO2-Sector'!AC57</f>
        <v>142.972601266</v>
      </c>
      <c r="AD113" s="254">
        <f>'3.Allocated_CO2-Sector'!AD57</f>
        <v>140.69751003375001</v>
      </c>
      <c r="AE113" s="254">
        <f>'3.Allocated_CO2-Sector'!AE57</f>
        <v>138.86180994400002</v>
      </c>
      <c r="AF113" s="254">
        <f>'3.Allocated_CO2-Sector'!AF57</f>
        <v>136.02799322724999</v>
      </c>
      <c r="AG113" s="254">
        <f>'3.Allocated_CO2-Sector'!AG57</f>
        <v>134.36318918000001</v>
      </c>
      <c r="AH113" s="254">
        <f>'3.Allocated_CO2-Sector'!AH57</f>
        <v>128.16455786199998</v>
      </c>
      <c r="AI113" s="254">
        <f>'3.Allocated_CO2-Sector'!AI57</f>
        <v>107.83680857399999</v>
      </c>
      <c r="AJ113" s="254">
        <f>'3.Allocated_CO2-Sector'!AJ57</f>
        <v>110.65522026375</v>
      </c>
      <c r="AK113" s="254">
        <f>'3.Allocated_CO2-Sector'!AK57</f>
        <v>107.053336071</v>
      </c>
      <c r="AL113" s="254">
        <f>'3.Allocated_CO2-Sector'!AL57</f>
        <v>105.83582936758363</v>
      </c>
      <c r="AM113" s="254">
        <f>'3.Allocated_CO2-Sector'!AM57</f>
        <v>103.85850450776152</v>
      </c>
      <c r="AN113" s="254">
        <f>'3.Allocated_CO2-Sector'!AN57</f>
        <v>123.66558603093708</v>
      </c>
      <c r="AO113" s="254">
        <f>'3.Allocated_CO2-Sector'!AO57</f>
        <v>127.77597305214331</v>
      </c>
      <c r="AP113" s="254">
        <f>'3.Allocated_CO2-Sector'!AP57</f>
        <v>122.20187972482198</v>
      </c>
      <c r="AQ113" s="254">
        <f>'3.Allocated_CO2-Sector'!AQ57</f>
        <v>116.77747904015021</v>
      </c>
      <c r="AR113" s="254">
        <f>'3.Allocated_CO2-Sector'!AR57</f>
        <v>103.59297881777165</v>
      </c>
      <c r="AS113" s="254">
        <f>'3.Allocated_CO2-Sector'!AS57</f>
        <v>82.167338809521368</v>
      </c>
      <c r="AT113" s="254">
        <f>'3.Allocated_CO2-Sector'!AT57</f>
        <v>64.471252814959186</v>
      </c>
      <c r="AU113" s="254">
        <f>'3.Allocated_CO2-Sector'!AU57</f>
        <v>78.334601388765009</v>
      </c>
      <c r="AV113" s="254">
        <f>'3.Allocated_CO2-Sector'!AV57</f>
        <v>79.572439304789995</v>
      </c>
      <c r="AW113" s="254">
        <f>'3.Allocated_CO2-Sector'!AW57</f>
        <v>86.013905289399986</v>
      </c>
      <c r="AX113" s="254">
        <f>'3.Allocated_CO2-Sector'!AX57</f>
        <v>93.364034600100013</v>
      </c>
      <c r="AY113" s="254">
        <f>'3.Allocated_CO2-Sector'!AY57</f>
        <v>93.267683687199991</v>
      </c>
      <c r="AZ113" s="254"/>
      <c r="BA113" s="254"/>
      <c r="BB113" s="254"/>
      <c r="BC113" s="254"/>
      <c r="BD113" s="254"/>
      <c r="BE113" s="254"/>
      <c r="BF113" s="254"/>
      <c r="BG113" s="1068"/>
    </row>
    <row r="114" spans="22:59">
      <c r="V114" s="72"/>
      <c r="W114" s="488"/>
      <c r="X114" s="842" t="s">
        <v>447</v>
      </c>
      <c r="Y114" s="256"/>
      <c r="Z114" s="256"/>
      <c r="AA114" s="254">
        <f>'3.Allocated_CO2-Sector'!AA58</f>
        <v>3689.8665700090232</v>
      </c>
      <c r="AB114" s="254">
        <f>'3.Allocated_CO2-Sector'!AB58</f>
        <v>3514.8266406289081</v>
      </c>
      <c r="AC114" s="254">
        <f>'3.Allocated_CO2-Sector'!AC58</f>
        <v>3198.7102757369175</v>
      </c>
      <c r="AD114" s="254">
        <f>'3.Allocated_CO2-Sector'!AD58</f>
        <v>3032.3681458793949</v>
      </c>
      <c r="AE114" s="254">
        <f>'3.Allocated_CO2-Sector'!AE58</f>
        <v>3074.1895538620356</v>
      </c>
      <c r="AF114" s="254">
        <f>'3.Allocated_CO2-Sector'!AF58</f>
        <v>3057.5904777789851</v>
      </c>
      <c r="AG114" s="254">
        <f>'3.Allocated_CO2-Sector'!AG58</f>
        <v>2990.7822973359957</v>
      </c>
      <c r="AH114" s="254">
        <f>'3.Allocated_CO2-Sector'!AH58</f>
        <v>2866.6967627781123</v>
      </c>
      <c r="AI114" s="254">
        <f>'3.Allocated_CO2-Sector'!AI58</f>
        <v>2739.0649019587345</v>
      </c>
      <c r="AJ114" s="254">
        <f>'3.Allocated_CO2-Sector'!AJ58</f>
        <v>2739.7813644523435</v>
      </c>
      <c r="AK114" s="254">
        <f>'3.Allocated_CO2-Sector'!AK58</f>
        <v>2806.6417871748772</v>
      </c>
      <c r="AL114" s="254">
        <f>'3.Allocated_CO2-Sector'!AL58</f>
        <v>2881.0514898427682</v>
      </c>
      <c r="AM114" s="254">
        <f>'3.Allocated_CO2-Sector'!AM58</f>
        <v>2342.7401061665128</v>
      </c>
      <c r="AN114" s="254">
        <f>'3.Allocated_CO2-Sector'!AN58</f>
        <v>2063.8689978064967</v>
      </c>
      <c r="AO114" s="254">
        <f>'3.Allocated_CO2-Sector'!AO58</f>
        <v>2006.3203856910523</v>
      </c>
      <c r="AP114" s="254">
        <f>'3.Allocated_CO2-Sector'!AP58</f>
        <v>2172.1738865927473</v>
      </c>
      <c r="AQ114" s="254">
        <f>'3.Allocated_CO2-Sector'!AQ58</f>
        <v>2296.4171848189903</v>
      </c>
      <c r="AR114" s="254">
        <f>'3.Allocated_CO2-Sector'!AR58</f>
        <v>2426.1911765987284</v>
      </c>
      <c r="AS114" s="254">
        <f>'3.Allocated_CO2-Sector'!AS58</f>
        <v>2205.9445709754114</v>
      </c>
      <c r="AT114" s="254">
        <f>'3.Allocated_CO2-Sector'!AT58</f>
        <v>2037.961670327004</v>
      </c>
      <c r="AU114" s="254">
        <f>'3.Allocated_CO2-Sector'!AU58</f>
        <v>2063.53414590588</v>
      </c>
      <c r="AV114" s="254">
        <f>'3.Allocated_CO2-Sector'!AV58</f>
        <v>2133.1835044683567</v>
      </c>
      <c r="AW114" s="254">
        <f>'3.Allocated_CO2-Sector'!AW58</f>
        <v>2270.6234617279574</v>
      </c>
      <c r="AX114" s="254">
        <f>'3.Allocated_CO2-Sector'!AX58</f>
        <v>2388.6507005687799</v>
      </c>
      <c r="AY114" s="254">
        <f>'3.Allocated_CO2-Sector'!AY58</f>
        <v>2350.7936343232559</v>
      </c>
      <c r="AZ114" s="254"/>
      <c r="BA114" s="254"/>
      <c r="BB114" s="254"/>
      <c r="BC114" s="254"/>
      <c r="BD114" s="254"/>
      <c r="BE114" s="254"/>
      <c r="BF114" s="254"/>
      <c r="BG114" s="1068"/>
    </row>
    <row r="115" spans="22:59">
      <c r="V115" s="72"/>
      <c r="W115" s="1105" t="s">
        <v>578</v>
      </c>
      <c r="X115" s="506"/>
      <c r="Y115" s="251"/>
      <c r="Z115" s="251"/>
      <c r="AA115" s="250">
        <v>7036.1601591441367</v>
      </c>
      <c r="AB115" s="250">
        <v>7004.6222333539408</v>
      </c>
      <c r="AC115" s="250">
        <v>6821.1102807112447</v>
      </c>
      <c r="AD115" s="250">
        <v>6384.0108079622405</v>
      </c>
      <c r="AE115" s="250">
        <v>6802.565409153447</v>
      </c>
      <c r="AF115" s="250">
        <v>7009.9569829198717</v>
      </c>
      <c r="AG115" s="250">
        <v>7064.1460626028111</v>
      </c>
      <c r="AH115" s="250">
        <v>7057.6019198766353</v>
      </c>
      <c r="AI115" s="250">
        <v>6416.6472363499206</v>
      </c>
      <c r="AJ115" s="250">
        <v>6934.2811232867434</v>
      </c>
      <c r="AK115" s="250">
        <v>6806.8564443941868</v>
      </c>
      <c r="AL115" s="250">
        <v>6343.3817533378769</v>
      </c>
      <c r="AM115" s="250">
        <v>6244.3363584433291</v>
      </c>
      <c r="AN115" s="250">
        <v>6045.5592002506919</v>
      </c>
      <c r="AO115" s="250">
        <v>6127.6581294470525</v>
      </c>
      <c r="AP115" s="250">
        <v>5787.7132675319344</v>
      </c>
      <c r="AQ115" s="250">
        <v>5867.3966326783393</v>
      </c>
      <c r="AR115" s="250">
        <v>5959.1874785854625</v>
      </c>
      <c r="AS115" s="250">
        <v>5100.5472303386123</v>
      </c>
      <c r="AT115" s="250">
        <v>4865.7609866109797</v>
      </c>
      <c r="AU115" s="250">
        <v>5420.4085171833558</v>
      </c>
      <c r="AV115" s="250">
        <v>5096.8110828769559</v>
      </c>
      <c r="AW115" s="250">
        <v>4645.4558527063837</v>
      </c>
      <c r="AX115" s="250">
        <v>4781.664066880372</v>
      </c>
      <c r="AY115" s="250">
        <v>4682.7388922817627</v>
      </c>
      <c r="AZ115" s="250"/>
      <c r="BA115" s="250"/>
      <c r="BB115" s="250"/>
      <c r="BC115" s="250"/>
      <c r="BD115" s="250"/>
      <c r="BE115" s="250"/>
      <c r="BF115" s="250"/>
      <c r="BG115" s="1069"/>
    </row>
    <row r="116" spans="22:59">
      <c r="V116" s="72"/>
      <c r="W116" s="490"/>
      <c r="X116" s="839" t="s">
        <v>93</v>
      </c>
      <c r="Y116" s="254"/>
      <c r="Z116" s="254"/>
      <c r="AA116" s="254">
        <f>'3.Allocated_CO2-Sector'!AA60</f>
        <v>3415.9647954547263</v>
      </c>
      <c r="AB116" s="254">
        <f>'3.Allocated_CO2-Sector'!AB60</f>
        <v>3362.2450836964763</v>
      </c>
      <c r="AC116" s="254">
        <f>'3.Allocated_CO2-Sector'!AC60</f>
        <v>3389.6622568879811</v>
      </c>
      <c r="AD116" s="254">
        <f>'3.Allocated_CO2-Sector'!AD60</f>
        <v>3215.7617554918893</v>
      </c>
      <c r="AE116" s="254">
        <f>'3.Allocated_CO2-Sector'!AE60</f>
        <v>3421.7058201059876</v>
      </c>
      <c r="AF116" s="254">
        <f>'3.Allocated_CO2-Sector'!AF60</f>
        <v>3455.7311845199329</v>
      </c>
      <c r="AG116" s="254">
        <f>'3.Allocated_CO2-Sector'!AG60</f>
        <v>3481.0703981591801</v>
      </c>
      <c r="AH116" s="254">
        <f>'3.Allocated_CO2-Sector'!AH60</f>
        <v>3391.4144586473922</v>
      </c>
      <c r="AI116" s="254">
        <f>'3.Allocated_CO2-Sector'!AI60</f>
        <v>3007.3838059071368</v>
      </c>
      <c r="AJ116" s="254">
        <f>'3.Allocated_CO2-Sector'!AJ60</f>
        <v>3305.1376515600991</v>
      </c>
      <c r="AK116" s="254">
        <f>'3.Allocated_CO2-Sector'!AK60</f>
        <v>3183.0712598808195</v>
      </c>
      <c r="AL116" s="254">
        <f>'3.Allocated_CO2-Sector'!AL60</f>
        <v>2967.6928263043269</v>
      </c>
      <c r="AM116" s="254">
        <f>'3.Allocated_CO2-Sector'!AM60</f>
        <v>2735.829694464479</v>
      </c>
      <c r="AN116" s="254">
        <f>'3.Allocated_CO2-Sector'!AN60</f>
        <v>2457.0750376351916</v>
      </c>
      <c r="AO116" s="254">
        <f>'3.Allocated_CO2-Sector'!AO60</f>
        <v>2466.5204063738406</v>
      </c>
      <c r="AP116" s="254">
        <f>'3.Allocated_CO2-Sector'!AP60</f>
        <v>2163.5904622113367</v>
      </c>
      <c r="AQ116" s="254">
        <f>'3.Allocated_CO2-Sector'!AQ60</f>
        <v>2196.240473420381</v>
      </c>
      <c r="AR116" s="254">
        <f>'3.Allocated_CO2-Sector'!AR60</f>
        <v>2255.897996460219</v>
      </c>
      <c r="AS116" s="254">
        <f>'3.Allocated_CO2-Sector'!AS60</f>
        <v>2003.5568247993585</v>
      </c>
      <c r="AT116" s="254">
        <f>'3.Allocated_CO2-Sector'!AT60</f>
        <v>1919.7536297047582</v>
      </c>
      <c r="AU116" s="254">
        <f>'3.Allocated_CO2-Sector'!AU60</f>
        <v>2119.2525946780574</v>
      </c>
      <c r="AV116" s="254">
        <f>'3.Allocated_CO2-Sector'!AV60</f>
        <v>2004.4154689092252</v>
      </c>
      <c r="AW116" s="254">
        <f>'3.Allocated_CO2-Sector'!AW60</f>
        <v>1851.5943895709561</v>
      </c>
      <c r="AX116" s="254">
        <f>'3.Allocated_CO2-Sector'!AX60</f>
        <v>1929.7501352048555</v>
      </c>
      <c r="AY116" s="254">
        <f>'3.Allocated_CO2-Sector'!AY60</f>
        <v>1891.367759591752</v>
      </c>
      <c r="AZ116" s="254"/>
      <c r="BA116" s="254"/>
      <c r="BB116" s="254"/>
      <c r="BC116" s="254"/>
      <c r="BD116" s="254"/>
      <c r="BE116" s="254"/>
      <c r="BF116" s="254"/>
      <c r="BG116" s="1068"/>
    </row>
    <row r="117" spans="22:59">
      <c r="V117" s="72"/>
      <c r="W117" s="491"/>
      <c r="X117" s="842" t="s">
        <v>307</v>
      </c>
      <c r="Y117" s="256"/>
      <c r="Z117" s="256"/>
      <c r="AA117" s="254">
        <f>'3.Allocated_CO2-Sector'!AA61</f>
        <v>3620.1953636894104</v>
      </c>
      <c r="AB117" s="254">
        <f>'3.Allocated_CO2-Sector'!AB61</f>
        <v>3642.3771496574645</v>
      </c>
      <c r="AC117" s="254">
        <f>'3.Allocated_CO2-Sector'!AC61</f>
        <v>3431.4480238232636</v>
      </c>
      <c r="AD117" s="254">
        <f>'3.Allocated_CO2-Sector'!AD61</f>
        <v>3168.2490524703512</v>
      </c>
      <c r="AE117" s="254">
        <f>'3.Allocated_CO2-Sector'!AE61</f>
        <v>3380.8595890474594</v>
      </c>
      <c r="AF117" s="254">
        <f>'3.Allocated_CO2-Sector'!AF61</f>
        <v>3554.2257983999389</v>
      </c>
      <c r="AG117" s="254">
        <f>'3.Allocated_CO2-Sector'!AG61</f>
        <v>3583.075664443631</v>
      </c>
      <c r="AH117" s="254">
        <f>'3.Allocated_CO2-Sector'!AH61</f>
        <v>3666.1874612292431</v>
      </c>
      <c r="AI117" s="254">
        <f>'3.Allocated_CO2-Sector'!AI61</f>
        <v>3409.2634304427838</v>
      </c>
      <c r="AJ117" s="254">
        <f>'3.Allocated_CO2-Sector'!AJ61</f>
        <v>3629.1434717266443</v>
      </c>
      <c r="AK117" s="254">
        <f>'3.Allocated_CO2-Sector'!AK61</f>
        <v>3623.7851845133673</v>
      </c>
      <c r="AL117" s="254">
        <f>'3.Allocated_CO2-Sector'!AL61</f>
        <v>3375.68892703355</v>
      </c>
      <c r="AM117" s="254">
        <f>'3.Allocated_CO2-Sector'!AM61</f>
        <v>3508.5066639788502</v>
      </c>
      <c r="AN117" s="254">
        <f>'3.Allocated_CO2-Sector'!AN61</f>
        <v>3588.4841626155003</v>
      </c>
      <c r="AO117" s="254">
        <f>'3.Allocated_CO2-Sector'!AO61</f>
        <v>3661.1377230732119</v>
      </c>
      <c r="AP117" s="254">
        <f>'3.Allocated_CO2-Sector'!AP61</f>
        <v>3624.1228053205978</v>
      </c>
      <c r="AQ117" s="254">
        <f>'3.Allocated_CO2-Sector'!AQ61</f>
        <v>3671.1561592579583</v>
      </c>
      <c r="AR117" s="254">
        <f>'3.Allocated_CO2-Sector'!AR61</f>
        <v>3703.2894821252435</v>
      </c>
      <c r="AS117" s="254">
        <f>'3.Allocated_CO2-Sector'!AS61</f>
        <v>3096.9904055392535</v>
      </c>
      <c r="AT117" s="254">
        <f>'3.Allocated_CO2-Sector'!AT61</f>
        <v>2946.0073569062215</v>
      </c>
      <c r="AU117" s="254">
        <f>'3.Allocated_CO2-Sector'!AU61</f>
        <v>3301.1559225052983</v>
      </c>
      <c r="AV117" s="254">
        <f>'3.Allocated_CO2-Sector'!AV61</f>
        <v>3092.3956139677307</v>
      </c>
      <c r="AW117" s="254">
        <f>'3.Allocated_CO2-Sector'!AW61</f>
        <v>2793.8614631354276</v>
      </c>
      <c r="AX117" s="254">
        <f>'3.Allocated_CO2-Sector'!AX61</f>
        <v>2851.9139316755163</v>
      </c>
      <c r="AY117" s="254">
        <f>'3.Allocated_CO2-Sector'!AY61</f>
        <v>2791.3711326900107</v>
      </c>
      <c r="AZ117" s="254"/>
      <c r="BA117" s="254"/>
      <c r="BB117" s="254"/>
      <c r="BC117" s="254"/>
      <c r="BD117" s="254"/>
      <c r="BE117" s="254"/>
      <c r="BF117" s="254"/>
      <c r="BG117" s="1068"/>
    </row>
    <row r="118" spans="22:59">
      <c r="V118" s="72"/>
      <c r="W118" s="626" t="s">
        <v>197</v>
      </c>
      <c r="X118" s="843"/>
      <c r="Y118" s="628"/>
      <c r="Z118" s="628"/>
      <c r="AA118" s="628">
        <f>'3.Allocated_CO2-Sector'!AA62</f>
        <v>7272.7601051779366</v>
      </c>
      <c r="AB118" s="628">
        <f>'3.Allocated_CO2-Sector'!AB62</f>
        <v>7091.4333111520082</v>
      </c>
      <c r="AC118" s="628">
        <f>'3.Allocated_CO2-Sector'!AC62</f>
        <v>6796.0270409401091</v>
      </c>
      <c r="AD118" s="628">
        <f>'3.Allocated_CO2-Sector'!AD62</f>
        <v>6652.2283869302664</v>
      </c>
      <c r="AE118" s="628">
        <f>'3.Allocated_CO2-Sector'!AE62</f>
        <v>6656.1869920915788</v>
      </c>
      <c r="AF118" s="628">
        <f>'3.Allocated_CO2-Sector'!AF62</f>
        <v>6849.5948379410793</v>
      </c>
      <c r="AG118" s="628">
        <f>'3.Allocated_CO2-Sector'!AG62</f>
        <v>6870.5168410732231</v>
      </c>
      <c r="AH118" s="628">
        <f>'3.Allocated_CO2-Sector'!AH62</f>
        <v>6834.1265198527999</v>
      </c>
      <c r="AI118" s="628">
        <f>'3.Allocated_CO2-Sector'!AI62</f>
        <v>6545.5419320590336</v>
      </c>
      <c r="AJ118" s="628">
        <f>'3.Allocated_CO2-Sector'!AJ62</f>
        <v>6463.1812625845996</v>
      </c>
      <c r="AK118" s="628">
        <f>'3.Allocated_CO2-Sector'!AK62</f>
        <v>6739.5274743262462</v>
      </c>
      <c r="AL118" s="628">
        <f>'3.Allocated_CO2-Sector'!AL62</f>
        <v>6762.5046737338816</v>
      </c>
      <c r="AM118" s="628">
        <f>'3.Allocated_CO2-Sector'!AM62</f>
        <v>6597.9044290885777</v>
      </c>
      <c r="AN118" s="628">
        <f>'3.Allocated_CO2-Sector'!AN62</f>
        <v>6366.4953109832304</v>
      </c>
      <c r="AO118" s="628">
        <f>'3.Allocated_CO2-Sector'!AO62</f>
        <v>6483.0399152253349</v>
      </c>
      <c r="AP118" s="628">
        <f>'3.Allocated_CO2-Sector'!AP62</f>
        <v>6496.4652742315675</v>
      </c>
      <c r="AQ118" s="628">
        <f>'3.Allocated_CO2-Sector'!AQ62</f>
        <v>6567.9742878366787</v>
      </c>
      <c r="AR118" s="628">
        <f>'3.Allocated_CO2-Sector'!AR62</f>
        <v>6694.9345561970713</v>
      </c>
      <c r="AS118" s="628">
        <f>'3.Allocated_CO2-Sector'!AS62</f>
        <v>6236.5687163682669</v>
      </c>
      <c r="AT118" s="628">
        <f>'3.Allocated_CO2-Sector'!AT62</f>
        <v>5468.3465203851802</v>
      </c>
      <c r="AU118" s="628">
        <f>'3.Allocated_CO2-Sector'!AU62</f>
        <v>6100.6968938516457</v>
      </c>
      <c r="AV118" s="628">
        <f>'3.Allocated_CO2-Sector'!AV62</f>
        <v>5964.6174366201221</v>
      </c>
      <c r="AW118" s="628">
        <f>'3.Allocated_CO2-Sector'!AW62</f>
        <v>6060.7866012011864</v>
      </c>
      <c r="AX118" s="628">
        <f>'3.Allocated_CO2-Sector'!AX62</f>
        <v>6169.5944424852678</v>
      </c>
      <c r="AY118" s="628">
        <f>'3.Allocated_CO2-Sector'!AY62</f>
        <v>6134.7139024636645</v>
      </c>
      <c r="AZ118" s="628"/>
      <c r="BA118" s="628"/>
      <c r="BB118" s="628"/>
      <c r="BC118" s="628"/>
      <c r="BD118" s="628"/>
      <c r="BE118" s="628"/>
      <c r="BF118" s="628"/>
      <c r="BG118" s="1070"/>
    </row>
    <row r="119" spans="22:59">
      <c r="V119" s="72"/>
      <c r="W119" s="635" t="s">
        <v>303</v>
      </c>
      <c r="X119" s="844"/>
      <c r="Y119" s="645"/>
      <c r="Z119" s="645"/>
      <c r="AA119" s="645">
        <f>'3.Allocated_CO2-Sector'!AA63</f>
        <v>392.2115747823533</v>
      </c>
      <c r="AB119" s="645">
        <f>'3.Allocated_CO2-Sector'!AB63</f>
        <v>391.20870773207713</v>
      </c>
      <c r="AC119" s="645">
        <f>'3.Allocated_CO2-Sector'!AC63</f>
        <v>394.69191372831608</v>
      </c>
      <c r="AD119" s="645">
        <f>'3.Allocated_CO2-Sector'!AD63</f>
        <v>387.28455038200428</v>
      </c>
      <c r="AE119" s="645">
        <f>'3.Allocated_CO2-Sector'!AE63</f>
        <v>408.11427272873993</v>
      </c>
      <c r="AF119" s="645">
        <f>'3.Allocated_CO2-Sector'!AF63</f>
        <v>390.26991245118251</v>
      </c>
      <c r="AG119" s="645">
        <f>'3.Allocated_CO2-Sector'!AG63</f>
        <v>409.45497383298971</v>
      </c>
      <c r="AH119" s="645">
        <f>'3.Allocated_CO2-Sector'!AH63</f>
        <v>408.23503531559572</v>
      </c>
      <c r="AI119" s="645">
        <f>'3.Allocated_CO2-Sector'!AI63</f>
        <v>395.12518521960675</v>
      </c>
      <c r="AJ119" s="645">
        <f>'3.Allocated_CO2-Sector'!AJ63</f>
        <v>391.00347746330442</v>
      </c>
      <c r="AK119" s="645">
        <f>'3.Allocated_CO2-Sector'!AK63</f>
        <v>385.48037346198004</v>
      </c>
      <c r="AL119" s="645">
        <f>'3.Allocated_CO2-Sector'!AL63</f>
        <v>371.72499883580087</v>
      </c>
      <c r="AM119" s="645">
        <f>'3.Allocated_CO2-Sector'!AM63</f>
        <v>374.28831125098873</v>
      </c>
      <c r="AN119" s="645">
        <f>'3.Allocated_CO2-Sector'!AN63</f>
        <v>369.97784837089449</v>
      </c>
      <c r="AO119" s="645">
        <f>'3.Allocated_CO2-Sector'!AO63</f>
        <v>362.66986194455484</v>
      </c>
      <c r="AP119" s="645">
        <f>'3.Allocated_CO2-Sector'!AP63</f>
        <v>360.96417195986317</v>
      </c>
      <c r="AQ119" s="645">
        <f>'3.Allocated_CO2-Sector'!AQ63</f>
        <v>367.79263813877424</v>
      </c>
      <c r="AR119" s="645">
        <f>'3.Allocated_CO2-Sector'!AR63</f>
        <v>356.49259262244624</v>
      </c>
      <c r="AS119" s="645">
        <f>'3.Allocated_CO2-Sector'!AS63</f>
        <v>328.99173329033005</v>
      </c>
      <c r="AT119" s="645">
        <f>'3.Allocated_CO2-Sector'!AT63</f>
        <v>332.94990606595314</v>
      </c>
      <c r="AU119" s="645">
        <f>'3.Allocated_CO2-Sector'!AU63</f>
        <v>338.89739395429262</v>
      </c>
      <c r="AV119" s="645">
        <f>'3.Allocated_CO2-Sector'!AV63</f>
        <v>315.74360152314057</v>
      </c>
      <c r="AW119" s="645">
        <f>'3.Allocated_CO2-Sector'!AW63</f>
        <v>288.23513715127666</v>
      </c>
      <c r="AX119" s="645">
        <f>'3.Allocated_CO2-Sector'!AX63</f>
        <v>299.23080128437795</v>
      </c>
      <c r="AY119" s="645">
        <f>'3.Allocated_CO2-Sector'!AY63</f>
        <v>294.97370216451117</v>
      </c>
      <c r="AZ119" s="645"/>
      <c r="BA119" s="645"/>
      <c r="BB119" s="645"/>
      <c r="BC119" s="645"/>
      <c r="BD119" s="645"/>
      <c r="BE119" s="645"/>
      <c r="BF119" s="645"/>
      <c r="BG119" s="1071"/>
    </row>
    <row r="120" spans="22:59" ht="15" thickBot="1">
      <c r="V120" s="734"/>
      <c r="W120" s="739" t="s">
        <v>570</v>
      </c>
      <c r="X120" s="845"/>
      <c r="Y120" s="623"/>
      <c r="Z120" s="623"/>
      <c r="AA120" s="623">
        <f>'3.Allocated_CO2-Sector'!AA64</f>
        <v>64.269360000000034</v>
      </c>
      <c r="AB120" s="623">
        <f>'3.Allocated_CO2-Sector'!AB64</f>
        <v>66.774960000000021</v>
      </c>
      <c r="AC120" s="623">
        <f>'3.Allocated_CO2-Sector'!AC64</f>
        <v>65.269890000000032</v>
      </c>
      <c r="AD120" s="623">
        <f>'3.Allocated_CO2-Sector'!AD64</f>
        <v>59.562630000000013</v>
      </c>
      <c r="AE120" s="623">
        <f>'3.Allocated_CO2-Sector'!AE64</f>
        <v>66.796740000000028</v>
      </c>
      <c r="AF120" s="623">
        <f>'3.Allocated_CO2-Sector'!AF64</f>
        <v>71.53767000000002</v>
      </c>
      <c r="AG120" s="623">
        <f>'3.Allocated_CO2-Sector'!AG64</f>
        <v>79.673940000000016</v>
      </c>
      <c r="AH120" s="623">
        <f>'3.Allocated_CO2-Sector'!AH64</f>
        <v>86.091840000000047</v>
      </c>
      <c r="AI120" s="623">
        <f>'3.Allocated_CO2-Sector'!AI64</f>
        <v>86.494950000000074</v>
      </c>
      <c r="AJ120" s="623">
        <f>'3.Allocated_CO2-Sector'!AJ64</f>
        <v>89.325630000000018</v>
      </c>
      <c r="AK120" s="623">
        <f>'3.Allocated_CO2-Sector'!AK64</f>
        <v>86.501700000000056</v>
      </c>
      <c r="AL120" s="623">
        <f>'3.Allocated_CO2-Sector'!AL64</f>
        <v>78.216390000000018</v>
      </c>
      <c r="AM120" s="623">
        <f>'3.Allocated_CO2-Sector'!AM64</f>
        <v>79.868430000000075</v>
      </c>
      <c r="AN120" s="623">
        <f>'3.Allocated_CO2-Sector'!AN64</f>
        <v>85.328729999999979</v>
      </c>
      <c r="AO120" s="623">
        <f>'3.Allocated_CO2-Sector'!AO64</f>
        <v>86.292000000000002</v>
      </c>
      <c r="AP120" s="623">
        <f>'3.Allocated_CO2-Sector'!AP64</f>
        <v>90.051119999999997</v>
      </c>
      <c r="AQ120" s="623">
        <f>'3.Allocated_CO2-Sector'!AQ64</f>
        <v>87.519690000000054</v>
      </c>
      <c r="AR120" s="623">
        <f>'3.Allocated_CO2-Sector'!AR64</f>
        <v>86.161680000000047</v>
      </c>
      <c r="AS120" s="623">
        <f>'3.Allocated_CO2-Sector'!AS64</f>
        <v>71.546490000000006</v>
      </c>
      <c r="AT120" s="623">
        <f>'3.Allocated_CO2-Sector'!AT64</f>
        <v>71.293230000000023</v>
      </c>
      <c r="AU120" s="623">
        <f>'3.Allocated_CO2-Sector'!AU64</f>
        <v>75.854340000000036</v>
      </c>
      <c r="AV120" s="623">
        <f>'3.Allocated_CO2-Sector'!AV64</f>
        <v>75.809160000000048</v>
      </c>
      <c r="AW120" s="623">
        <f>'3.Allocated_CO2-Sector'!AW64</f>
        <v>76.408650000000023</v>
      </c>
      <c r="AX120" s="623">
        <f>'3.Allocated_CO2-Sector'!AX64</f>
        <v>82.328850000000017</v>
      </c>
      <c r="AY120" s="623">
        <f>'3.Allocated_CO2-Sector'!AY64</f>
        <v>80.435250000000025</v>
      </c>
      <c r="AZ120" s="623"/>
      <c r="BA120" s="623"/>
      <c r="BB120" s="623"/>
      <c r="BC120" s="623"/>
      <c r="BD120" s="623"/>
      <c r="BE120" s="623"/>
      <c r="BF120" s="623"/>
      <c r="BG120" s="1072"/>
    </row>
    <row r="121" spans="22:59">
      <c r="V121" s="767" t="s">
        <v>308</v>
      </c>
      <c r="W121" s="740"/>
      <c r="X121" s="888"/>
      <c r="Y121" s="887"/>
      <c r="Z121" s="640"/>
      <c r="AA121" s="742">
        <f t="shared" ref="AA121:AX121" si="12">SUM(AA122:AA123)</f>
        <v>608.8830323714285</v>
      </c>
      <c r="AB121" s="742">
        <f t="shared" si="12"/>
        <v>547.87568817142858</v>
      </c>
      <c r="AC121" s="742">
        <f t="shared" si="12"/>
        <v>493.0069734857143</v>
      </c>
      <c r="AD121" s="742">
        <f t="shared" si="12"/>
        <v>523.52121873333328</v>
      </c>
      <c r="AE121" s="742">
        <f t="shared" si="12"/>
        <v>342.54281495238104</v>
      </c>
      <c r="AF121" s="742">
        <f t="shared" si="12"/>
        <v>359.12538566666672</v>
      </c>
      <c r="AG121" s="742">
        <f t="shared" si="12"/>
        <v>349.6185054476191</v>
      </c>
      <c r="AH121" s="742">
        <f t="shared" si="12"/>
        <v>371.50371699047616</v>
      </c>
      <c r="AI121" s="742">
        <f t="shared" si="12"/>
        <v>376.93193486666661</v>
      </c>
      <c r="AJ121" s="742">
        <f t="shared" si="12"/>
        <v>370.29462349523817</v>
      </c>
      <c r="AK121" s="742">
        <f t="shared" si="12"/>
        <v>442.53070567619039</v>
      </c>
      <c r="AL121" s="742">
        <f t="shared" si="12"/>
        <v>367.68445549523807</v>
      </c>
      <c r="AM121" s="742">
        <f t="shared" si="12"/>
        <v>408.14204954285714</v>
      </c>
      <c r="AN121" s="742">
        <f t="shared" si="12"/>
        <v>430.18884228571432</v>
      </c>
      <c r="AO121" s="742">
        <f t="shared" si="12"/>
        <v>402.22257040952377</v>
      </c>
      <c r="AP121" s="742">
        <f t="shared" si="12"/>
        <v>410.55994037142864</v>
      </c>
      <c r="AQ121" s="742">
        <f t="shared" si="12"/>
        <v>383.4825898095238</v>
      </c>
      <c r="AR121" s="742">
        <f t="shared" si="12"/>
        <v>500.07924591428571</v>
      </c>
      <c r="AS121" s="742">
        <f t="shared" si="12"/>
        <v>439.97515058095235</v>
      </c>
      <c r="AT121" s="742">
        <f t="shared" si="12"/>
        <v>390.10057879047622</v>
      </c>
      <c r="AU121" s="742">
        <f t="shared" si="12"/>
        <v>402.94034859047622</v>
      </c>
      <c r="AV121" s="742">
        <f t="shared" si="12"/>
        <v>414.65140985714288</v>
      </c>
      <c r="AW121" s="742">
        <f t="shared" si="12"/>
        <v>520.16101332380958</v>
      </c>
      <c r="AX121" s="742">
        <f t="shared" si="12"/>
        <v>577.77024978095233</v>
      </c>
      <c r="AY121" s="742">
        <f>SUM(AY122:AY123)</f>
        <v>577.77024978095233</v>
      </c>
      <c r="AZ121" s="742"/>
      <c r="BA121" s="742"/>
      <c r="BB121" s="742"/>
      <c r="BC121" s="742"/>
      <c r="BD121" s="742"/>
      <c r="BE121" s="742"/>
      <c r="BF121" s="742"/>
      <c r="BG121" s="1073"/>
    </row>
    <row r="122" spans="22:59">
      <c r="V122" s="735"/>
      <c r="W122" s="642" t="s">
        <v>305</v>
      </c>
      <c r="X122" s="846"/>
      <c r="Y122" s="643"/>
      <c r="Z122" s="643"/>
      <c r="AA122" s="254">
        <f>'3.Allocated_CO2-Sector'!AA66</f>
        <v>550.23920379999993</v>
      </c>
      <c r="AB122" s="254">
        <f>'3.Allocated_CO2-Sector'!AB66</f>
        <v>527.37032626666667</v>
      </c>
      <c r="AC122" s="254">
        <f>'3.Allocated_CO2-Sector'!AC66</f>
        <v>477.13732586666669</v>
      </c>
      <c r="AD122" s="254">
        <f>'3.Allocated_CO2-Sector'!AD66</f>
        <v>481.58261873333328</v>
      </c>
      <c r="AE122" s="254">
        <f>'3.Allocated_CO2-Sector'!AE66</f>
        <v>292.75650066666674</v>
      </c>
      <c r="AF122" s="254">
        <f>'3.Allocated_CO2-Sector'!AF66</f>
        <v>303.52845233333341</v>
      </c>
      <c r="AG122" s="254">
        <f>'3.Allocated_CO2-Sector'!AG66</f>
        <v>292.73561973333341</v>
      </c>
      <c r="AH122" s="254">
        <f>'3.Allocated_CO2-Sector'!AH66</f>
        <v>303.65330746666666</v>
      </c>
      <c r="AI122" s="254">
        <f>'3.Allocated_CO2-Sector'!AI66</f>
        <v>300.00380153333327</v>
      </c>
      <c r="AJ122" s="254">
        <f>'3.Allocated_CO2-Sector'!AJ66</f>
        <v>293.56731873333337</v>
      </c>
      <c r="AK122" s="254">
        <f>'3.Allocated_CO2-Sector'!AK66</f>
        <v>332.90198186666657</v>
      </c>
      <c r="AL122" s="254">
        <f>'3.Allocated_CO2-Sector'!AL66</f>
        <v>247.34728406666662</v>
      </c>
      <c r="AM122" s="254">
        <f>'3.Allocated_CO2-Sector'!AM66</f>
        <v>269.91772573333333</v>
      </c>
      <c r="AN122" s="254">
        <f>'3.Allocated_CO2-Sector'!AN66</f>
        <v>246.39832800000002</v>
      </c>
      <c r="AO122" s="254">
        <f>'3.Allocated_CO2-Sector'!AO66</f>
        <v>236.30097993333328</v>
      </c>
      <c r="AP122" s="254">
        <f>'3.Allocated_CO2-Sector'!AP66</f>
        <v>231.29451180000001</v>
      </c>
      <c r="AQ122" s="254">
        <f>'3.Allocated_CO2-Sector'!AQ66</f>
        <v>230.36059933333334</v>
      </c>
      <c r="AR122" s="254">
        <f>'3.Allocated_CO2-Sector'!AR66</f>
        <v>325.00062686666666</v>
      </c>
      <c r="AS122" s="254">
        <f>'3.Allocated_CO2-Sector'!AS66</f>
        <v>305.7365982</v>
      </c>
      <c r="AT122" s="254">
        <f>'3.Allocated_CO2-Sector'!AT66</f>
        <v>270.15270260000005</v>
      </c>
      <c r="AU122" s="254">
        <f>'3.Allocated_CO2-Sector'!AU66</f>
        <v>242.88427239999999</v>
      </c>
      <c r="AV122" s="254">
        <f>'3.Allocated_CO2-Sector'!AV66</f>
        <v>246.77580033333334</v>
      </c>
      <c r="AW122" s="254">
        <f>'3.Allocated_CO2-Sector'!AW66</f>
        <v>369.97487046666669</v>
      </c>
      <c r="AX122" s="254">
        <f>'3.Allocated_CO2-Sector'!AX66</f>
        <v>379.57696406666668</v>
      </c>
      <c r="AY122" s="254">
        <f>'3.Allocated_CO2-Sector'!AY66</f>
        <v>379.57696406666668</v>
      </c>
      <c r="AZ122" s="254"/>
      <c r="BA122" s="254"/>
      <c r="BB122" s="254"/>
      <c r="BC122" s="254"/>
      <c r="BD122" s="254"/>
      <c r="BE122" s="254"/>
      <c r="BF122" s="254"/>
      <c r="BG122" s="1068"/>
    </row>
    <row r="123" spans="22:59" ht="15" thickBot="1">
      <c r="V123" s="736"/>
      <c r="W123" s="738" t="s">
        <v>306</v>
      </c>
      <c r="X123" s="847"/>
      <c r="Y123" s="639"/>
      <c r="Z123" s="639"/>
      <c r="AA123" s="254">
        <f>'3.Allocated_CO2-Sector'!AA67</f>
        <v>58.643828571428571</v>
      </c>
      <c r="AB123" s="254">
        <f>'3.Allocated_CO2-Sector'!AB67</f>
        <v>20.505361904761902</v>
      </c>
      <c r="AC123" s="254">
        <f>'3.Allocated_CO2-Sector'!AC67</f>
        <v>15.869647619047624</v>
      </c>
      <c r="AD123" s="254">
        <f>'3.Allocated_CO2-Sector'!AD67</f>
        <v>41.938600000000008</v>
      </c>
      <c r="AE123" s="254">
        <f>'3.Allocated_CO2-Sector'!AE67</f>
        <v>49.786314285714298</v>
      </c>
      <c r="AF123" s="254">
        <f>'3.Allocated_CO2-Sector'!AF67</f>
        <v>55.59693333333334</v>
      </c>
      <c r="AG123" s="254">
        <f>'3.Allocated_CO2-Sector'!AG67</f>
        <v>56.88288571428572</v>
      </c>
      <c r="AH123" s="254">
        <f>'3.Allocated_CO2-Sector'!AH67</f>
        <v>67.850409523809532</v>
      </c>
      <c r="AI123" s="254">
        <f>'3.Allocated_CO2-Sector'!AI67</f>
        <v>76.928133333333349</v>
      </c>
      <c r="AJ123" s="254">
        <f>'3.Allocated_CO2-Sector'!AJ67</f>
        <v>76.727304761904776</v>
      </c>
      <c r="AK123" s="254">
        <f>'3.Allocated_CO2-Sector'!AK67</f>
        <v>109.62872380952382</v>
      </c>
      <c r="AL123" s="254">
        <f>'3.Allocated_CO2-Sector'!AL67</f>
        <v>120.33717142857144</v>
      </c>
      <c r="AM123" s="254">
        <f>'3.Allocated_CO2-Sector'!AM67</f>
        <v>138.22432380952381</v>
      </c>
      <c r="AN123" s="254">
        <f>'3.Allocated_CO2-Sector'!AN67</f>
        <v>183.79051428571429</v>
      </c>
      <c r="AO123" s="254">
        <f>'3.Allocated_CO2-Sector'!AO67</f>
        <v>165.92159047619046</v>
      </c>
      <c r="AP123" s="254">
        <f>'3.Allocated_CO2-Sector'!AP67</f>
        <v>179.2654285714286</v>
      </c>
      <c r="AQ123" s="254">
        <f>'3.Allocated_CO2-Sector'!AQ67</f>
        <v>153.12199047619049</v>
      </c>
      <c r="AR123" s="254">
        <f>'3.Allocated_CO2-Sector'!AR67</f>
        <v>175.07861904761904</v>
      </c>
      <c r="AS123" s="254">
        <f>'3.Allocated_CO2-Sector'!AS67</f>
        <v>134.23855238095237</v>
      </c>
      <c r="AT123" s="254">
        <f>'3.Allocated_CO2-Sector'!AT67</f>
        <v>119.94787619047619</v>
      </c>
      <c r="AU123" s="254">
        <f>'3.Allocated_CO2-Sector'!AU67</f>
        <v>160.05607619047623</v>
      </c>
      <c r="AV123" s="254">
        <f>'3.Allocated_CO2-Sector'!AV67</f>
        <v>167.87560952380954</v>
      </c>
      <c r="AW123" s="254">
        <f>'3.Allocated_CO2-Sector'!AW67</f>
        <v>150.18614285714287</v>
      </c>
      <c r="AX123" s="254">
        <f>'3.Allocated_CO2-Sector'!AX67</f>
        <v>198.19328571428571</v>
      </c>
      <c r="AY123" s="254">
        <f>'3.Allocated_CO2-Sector'!AY67</f>
        <v>198.19328571428571</v>
      </c>
      <c r="AZ123" s="254"/>
      <c r="BA123" s="254"/>
      <c r="BB123" s="254"/>
      <c r="BC123" s="254"/>
      <c r="BD123" s="254"/>
      <c r="BE123" s="254"/>
      <c r="BF123" s="254"/>
      <c r="BG123" s="1068"/>
    </row>
    <row r="124" spans="22:59">
      <c r="V124" s="766" t="s">
        <v>366</v>
      </c>
      <c r="W124" s="744"/>
      <c r="X124" s="848"/>
      <c r="Y124" s="270"/>
      <c r="Z124" s="270"/>
      <c r="AA124" s="747">
        <f t="shared" ref="AA124:AX124" si="13">SUM(AA125:AA127)</f>
        <v>23975.835290705367</v>
      </c>
      <c r="AB124" s="747">
        <f t="shared" si="13"/>
        <v>24163.568628958506</v>
      </c>
      <c r="AC124" s="747">
        <f t="shared" si="13"/>
        <v>25967.265959911401</v>
      </c>
      <c r="AD124" s="747">
        <f t="shared" si="13"/>
        <v>24988.508880040354</v>
      </c>
      <c r="AE124" s="747">
        <f t="shared" si="13"/>
        <v>28566.336444127141</v>
      </c>
      <c r="AF124" s="747">
        <f t="shared" si="13"/>
        <v>29106.768659402209</v>
      </c>
      <c r="AG124" s="747">
        <f t="shared" si="13"/>
        <v>29616.18544181266</v>
      </c>
      <c r="AH124" s="747">
        <f t="shared" si="13"/>
        <v>31177.197841684338</v>
      </c>
      <c r="AI124" s="747">
        <f t="shared" si="13"/>
        <v>31412.066855399949</v>
      </c>
      <c r="AJ124" s="747">
        <f t="shared" si="13"/>
        <v>31330.360318255378</v>
      </c>
      <c r="AK124" s="747">
        <f t="shared" si="13"/>
        <v>32816.997821773213</v>
      </c>
      <c r="AL124" s="747">
        <f t="shared" si="13"/>
        <v>32432.691478735265</v>
      </c>
      <c r="AM124" s="747">
        <f t="shared" si="13"/>
        <v>32695.048097184153</v>
      </c>
      <c r="AN124" s="747">
        <f t="shared" si="13"/>
        <v>33440.039882714133</v>
      </c>
      <c r="AO124" s="747">
        <f t="shared" si="13"/>
        <v>32621.927406426425</v>
      </c>
      <c r="AP124" s="747">
        <f t="shared" si="13"/>
        <v>31592.319407167539</v>
      </c>
      <c r="AQ124" s="747">
        <f t="shared" si="13"/>
        <v>29801.028667196406</v>
      </c>
      <c r="AR124" s="747">
        <f t="shared" si="13"/>
        <v>30369.564865834327</v>
      </c>
      <c r="AS124" s="747">
        <f t="shared" si="13"/>
        <v>31649.526750456433</v>
      </c>
      <c r="AT124" s="747">
        <f t="shared" si="13"/>
        <v>27844.516069499776</v>
      </c>
      <c r="AU124" s="747">
        <f t="shared" si="13"/>
        <v>28311.688870057616</v>
      </c>
      <c r="AV124" s="747">
        <f t="shared" si="13"/>
        <v>27768.823715577033</v>
      </c>
      <c r="AW124" s="747">
        <f t="shared" si="13"/>
        <v>29430.941513110316</v>
      </c>
      <c r="AX124" s="747">
        <f t="shared" si="13"/>
        <v>28803.907149894116</v>
      </c>
      <c r="AY124" s="747">
        <f>SUM(AY125:AY127)</f>
        <v>28813.468297067207</v>
      </c>
      <c r="AZ124" s="747"/>
      <c r="BA124" s="747"/>
      <c r="BB124" s="747"/>
      <c r="BC124" s="747"/>
      <c r="BD124" s="747"/>
      <c r="BE124" s="747"/>
      <c r="BF124" s="747"/>
      <c r="BG124" s="1074"/>
    </row>
    <row r="125" spans="22:59">
      <c r="V125" s="737"/>
      <c r="W125" s="492" t="s">
        <v>198</v>
      </c>
      <c r="X125" s="849"/>
      <c r="Y125" s="497"/>
      <c r="Z125" s="497"/>
      <c r="AA125" s="254">
        <f>'3.Allocated_CO2-Sector'!AA69</f>
        <v>12424.358243728177</v>
      </c>
      <c r="AB125" s="254">
        <f>'3.Allocated_CO2-Sector'!AB69</f>
        <v>12457.050510604888</v>
      </c>
      <c r="AC125" s="254">
        <f>'3.Allocated_CO2-Sector'!AC69</f>
        <v>13491.881913312984</v>
      </c>
      <c r="AD125" s="254">
        <f>'3.Allocated_CO2-Sector'!AD69</f>
        <v>13262.715116842475</v>
      </c>
      <c r="AE125" s="254">
        <f>'3.Allocated_CO2-Sector'!AE69</f>
        <v>15754.880913536417</v>
      </c>
      <c r="AF125" s="254">
        <f>'3.Allocated_CO2-Sector'!AF69</f>
        <v>16041.025518136634</v>
      </c>
      <c r="AG125" s="254">
        <f>'3.Allocated_CO2-Sector'!AG69</f>
        <v>16484.720502588578</v>
      </c>
      <c r="AH125" s="254">
        <f>'3.Allocated_CO2-Sector'!AH69</f>
        <v>17056.889437872578</v>
      </c>
      <c r="AI125" s="254">
        <f>'3.Allocated_CO2-Sector'!AI69</f>
        <v>17086.230257302534</v>
      </c>
      <c r="AJ125" s="254">
        <f>'3.Allocated_CO2-Sector'!AJ69</f>
        <v>16840.903510565735</v>
      </c>
      <c r="AK125" s="254">
        <f>'3.Allocated_CO2-Sector'!AK69</f>
        <v>16986.229817081476</v>
      </c>
      <c r="AL125" s="254">
        <f>'3.Allocated_CO2-Sector'!AL69</f>
        <v>15759.485264112602</v>
      </c>
      <c r="AM125" s="254">
        <f>'3.Allocated_CO2-Sector'!AM69</f>
        <v>15193.066976590781</v>
      </c>
      <c r="AN125" s="254">
        <f>'3.Allocated_CO2-Sector'!AN69</f>
        <v>15190.869708625942</v>
      </c>
      <c r="AO125" s="254">
        <f>'3.Allocated_CO2-Sector'!AO69</f>
        <v>14647.526466154071</v>
      </c>
      <c r="AP125" s="254">
        <f>'3.Allocated_CO2-Sector'!AP69</f>
        <v>14096.074780624735</v>
      </c>
      <c r="AQ125" s="254">
        <f>'3.Allocated_CO2-Sector'!AQ69</f>
        <v>13241.85405331849</v>
      </c>
      <c r="AR125" s="254">
        <f>'3.Allocated_CO2-Sector'!AR69</f>
        <v>13091.605004275749</v>
      </c>
      <c r="AS125" s="254">
        <f>'3.Allocated_CO2-Sector'!AS69</f>
        <v>14732.920311835125</v>
      </c>
      <c r="AT125" s="254">
        <f>'3.Allocated_CO2-Sector'!AT69</f>
        <v>12039.112959965241</v>
      </c>
      <c r="AU125" s="254">
        <f>'3.Allocated_CO2-Sector'!AU69</f>
        <v>12543.41838591992</v>
      </c>
      <c r="AV125" s="254">
        <f>'3.Allocated_CO2-Sector'!AV69</f>
        <v>11943.498369081019</v>
      </c>
      <c r="AW125" s="254">
        <f>'3.Allocated_CO2-Sector'!AW69</f>
        <v>12517.9685793893</v>
      </c>
      <c r="AX125" s="254">
        <f>'3.Allocated_CO2-Sector'!AX69</f>
        <v>12322.335416498878</v>
      </c>
      <c r="AY125" s="254">
        <f>'3.Allocated_CO2-Sector'!AY69</f>
        <v>12345.821854177106</v>
      </c>
      <c r="AZ125" s="254"/>
      <c r="BA125" s="254"/>
      <c r="BB125" s="254"/>
      <c r="BC125" s="254"/>
      <c r="BD125" s="254"/>
      <c r="BE125" s="254"/>
      <c r="BF125" s="254"/>
      <c r="BG125" s="1068"/>
    </row>
    <row r="126" spans="22:59">
      <c r="V126" s="737"/>
      <c r="W126" s="494" t="s">
        <v>199</v>
      </c>
      <c r="X126" s="840"/>
      <c r="Y126" s="495"/>
      <c r="Z126" s="495"/>
      <c r="AA126" s="254">
        <f>'3.Allocated_CO2-Sector'!AA70</f>
        <v>702.83026999291678</v>
      </c>
      <c r="AB126" s="254">
        <f>'3.Allocated_CO2-Sector'!AB70</f>
        <v>686.44620024230187</v>
      </c>
      <c r="AC126" s="254">
        <f>'3.Allocated_CO2-Sector'!AC70</f>
        <v>698.89764571316766</v>
      </c>
      <c r="AD126" s="254">
        <f>'3.Allocated_CO2-Sector'!AD70</f>
        <v>680.74547632983922</v>
      </c>
      <c r="AE126" s="254">
        <f>'3.Allocated_CO2-Sector'!AE70</f>
        <v>701.91349393186852</v>
      </c>
      <c r="AF126" s="254">
        <f>'3.Allocated_CO2-Sector'!AF70</f>
        <v>667.82873473264453</v>
      </c>
      <c r="AG126" s="254">
        <f>'3.Allocated_CO2-Sector'!AG70</f>
        <v>640.46784939712438</v>
      </c>
      <c r="AH126" s="254">
        <f>'3.Allocated_CO2-Sector'!AH70</f>
        <v>655.23057167867137</v>
      </c>
      <c r="AI126" s="254">
        <f>'3.Allocated_CO2-Sector'!AI70</f>
        <v>609.1187236752379</v>
      </c>
      <c r="AJ126" s="254">
        <f>'3.Allocated_CO2-Sector'!AJ70</f>
        <v>652.57502705106276</v>
      </c>
      <c r="AK126" s="254">
        <f>'3.Allocated_CO2-Sector'!AK70</f>
        <v>655.91443265909516</v>
      </c>
      <c r="AL126" s="254">
        <f>'3.Allocated_CO2-Sector'!AL70</f>
        <v>630.52981102330273</v>
      </c>
      <c r="AM126" s="254">
        <f>'3.Allocated_CO2-Sector'!AM70</f>
        <v>577.04643230948568</v>
      </c>
      <c r="AN126" s="254">
        <f>'3.Allocated_CO2-Sector'!AN70</f>
        <v>516.5268173218675</v>
      </c>
      <c r="AO126" s="254">
        <f>'3.Allocated_CO2-Sector'!AO70</f>
        <v>506.69926841574829</v>
      </c>
      <c r="AP126" s="254">
        <f>'3.Allocated_CO2-Sector'!AP70</f>
        <v>506.81438218982044</v>
      </c>
      <c r="AQ126" s="254">
        <f>'3.Allocated_CO2-Sector'!AQ70</f>
        <v>522.35987148863205</v>
      </c>
      <c r="AR126" s="254">
        <f>'3.Allocated_CO2-Sector'!AR70</f>
        <v>561.19836242802796</v>
      </c>
      <c r="AS126" s="254">
        <f>'3.Allocated_CO2-Sector'!AS70</f>
        <v>530.41167542322773</v>
      </c>
      <c r="AT126" s="254">
        <f>'3.Allocated_CO2-Sector'!AT70</f>
        <v>513.68788841490209</v>
      </c>
      <c r="AU126" s="254">
        <f>'3.Allocated_CO2-Sector'!AU70</f>
        <v>526.91409091663695</v>
      </c>
      <c r="AV126" s="254">
        <f>'3.Allocated_CO2-Sector'!AV70</f>
        <v>524.12535460171284</v>
      </c>
      <c r="AW126" s="254">
        <f>'3.Allocated_CO2-Sector'!AW70</f>
        <v>528.10321016884393</v>
      </c>
      <c r="AX126" s="254">
        <f>'3.Allocated_CO2-Sector'!AX70</f>
        <v>604.69033239592966</v>
      </c>
      <c r="AY126" s="254">
        <f>'3.Allocated_CO2-Sector'!AY70</f>
        <v>616.68782108333949</v>
      </c>
      <c r="AZ126" s="254"/>
      <c r="BA126" s="254"/>
      <c r="BB126" s="254"/>
      <c r="BC126" s="254"/>
      <c r="BD126" s="254"/>
      <c r="BE126" s="254"/>
      <c r="BF126" s="254"/>
      <c r="BG126" s="1068"/>
    </row>
    <row r="127" spans="22:59" ht="15" thickBot="1">
      <c r="V127" s="750"/>
      <c r="W127" s="751" t="s">
        <v>200</v>
      </c>
      <c r="X127" s="850"/>
      <c r="Y127" s="774"/>
      <c r="Z127" s="774"/>
      <c r="AA127" s="254">
        <f>'3.Allocated_CO2-Sector'!AA71</f>
        <v>10848.646776984273</v>
      </c>
      <c r="AB127" s="254">
        <f>'3.Allocated_CO2-Sector'!AB71</f>
        <v>11020.071918111318</v>
      </c>
      <c r="AC127" s="254">
        <f>'3.Allocated_CO2-Sector'!AC71</f>
        <v>11776.486400885249</v>
      </c>
      <c r="AD127" s="254">
        <f>'3.Allocated_CO2-Sector'!AD71</f>
        <v>11045.048286868039</v>
      </c>
      <c r="AE127" s="254">
        <f>'3.Allocated_CO2-Sector'!AE71</f>
        <v>12109.542036658853</v>
      </c>
      <c r="AF127" s="254">
        <f>'3.Allocated_CO2-Sector'!AF71</f>
        <v>12397.914406532929</v>
      </c>
      <c r="AG127" s="254">
        <f>'3.Allocated_CO2-Sector'!AG71</f>
        <v>12490.997089826957</v>
      </c>
      <c r="AH127" s="254">
        <f>'3.Allocated_CO2-Sector'!AH71</f>
        <v>13465.077832133087</v>
      </c>
      <c r="AI127" s="254">
        <f>'3.Allocated_CO2-Sector'!AI71</f>
        <v>13716.717874422176</v>
      </c>
      <c r="AJ127" s="254">
        <f>'3.Allocated_CO2-Sector'!AJ71</f>
        <v>13836.881780638581</v>
      </c>
      <c r="AK127" s="254">
        <f>'3.Allocated_CO2-Sector'!AK71</f>
        <v>15174.85357203264</v>
      </c>
      <c r="AL127" s="254">
        <f>'3.Allocated_CO2-Sector'!AL71</f>
        <v>16042.67640359936</v>
      </c>
      <c r="AM127" s="254">
        <f>'3.Allocated_CO2-Sector'!AM71</f>
        <v>16924.934688283887</v>
      </c>
      <c r="AN127" s="254">
        <f>'3.Allocated_CO2-Sector'!AN71</f>
        <v>17732.643356766319</v>
      </c>
      <c r="AO127" s="254">
        <f>'3.Allocated_CO2-Sector'!AO71</f>
        <v>17467.701671856605</v>
      </c>
      <c r="AP127" s="254">
        <f>'3.Allocated_CO2-Sector'!AP71</f>
        <v>16989.430244352985</v>
      </c>
      <c r="AQ127" s="254">
        <f>'3.Allocated_CO2-Sector'!AQ71</f>
        <v>16036.814742389284</v>
      </c>
      <c r="AR127" s="254">
        <f>'3.Allocated_CO2-Sector'!AR71</f>
        <v>16716.761499130549</v>
      </c>
      <c r="AS127" s="254">
        <f>'3.Allocated_CO2-Sector'!AS71</f>
        <v>16386.19476319808</v>
      </c>
      <c r="AT127" s="254">
        <f>'3.Allocated_CO2-Sector'!AT71</f>
        <v>15291.715221119632</v>
      </c>
      <c r="AU127" s="254">
        <f>'3.Allocated_CO2-Sector'!AU71</f>
        <v>15241.356393221062</v>
      </c>
      <c r="AV127" s="254">
        <f>'3.Allocated_CO2-Sector'!AV71</f>
        <v>15301.1999918943</v>
      </c>
      <c r="AW127" s="254">
        <f>'3.Allocated_CO2-Sector'!AW71</f>
        <v>16384.869723552172</v>
      </c>
      <c r="AX127" s="254">
        <f>'3.Allocated_CO2-Sector'!AX71</f>
        <v>15876.881400999308</v>
      </c>
      <c r="AY127" s="254">
        <f>'3.Allocated_CO2-Sector'!AY71</f>
        <v>15850.95862180676</v>
      </c>
      <c r="AZ127" s="254"/>
      <c r="BA127" s="254"/>
      <c r="BB127" s="254"/>
      <c r="BC127" s="254"/>
      <c r="BD127" s="254"/>
      <c r="BE127" s="254"/>
      <c r="BF127" s="254"/>
      <c r="BG127" s="1068"/>
    </row>
    <row r="128" spans="22:59" ht="15" thickBot="1">
      <c r="V128" s="763" t="s">
        <v>369</v>
      </c>
      <c r="W128" s="758"/>
      <c r="X128" s="851"/>
      <c r="Y128" s="777"/>
      <c r="Z128" s="777"/>
      <c r="AA128" s="777">
        <f>'3.Allocated_CO2-Sector'!AA72</f>
        <v>580.9365571248062</v>
      </c>
      <c r="AB128" s="777">
        <f>'3.Allocated_CO2-Sector'!AB72</f>
        <v>631.23952092324578</v>
      </c>
      <c r="AC128" s="777">
        <f>'3.Allocated_CO2-Sector'!AC72</f>
        <v>661.82365437679505</v>
      </c>
      <c r="AD128" s="777">
        <f>'3.Allocated_CO2-Sector'!AD72</f>
        <v>650.55939365539734</v>
      </c>
      <c r="AE128" s="777">
        <f>'3.Allocated_CO2-Sector'!AE72</f>
        <v>653.5832177937333</v>
      </c>
      <c r="AF128" s="777">
        <f>'3.Allocated_CO2-Sector'!AF72</f>
        <v>924.44909848849352</v>
      </c>
      <c r="AG128" s="777">
        <f>'3.Allocated_CO2-Sector'!AG72</f>
        <v>1026.6000650839744</v>
      </c>
      <c r="AH128" s="777">
        <f>'3.Allocated_CO2-Sector'!AH72</f>
        <v>1126.7623204237623</v>
      </c>
      <c r="AI128" s="777">
        <f>'3.Allocated_CO2-Sector'!AI72</f>
        <v>1064.115089920746</v>
      </c>
      <c r="AJ128" s="777">
        <f>'3.Allocated_CO2-Sector'!AJ72</f>
        <v>1104.0159179855241</v>
      </c>
      <c r="AK128" s="777">
        <f>'3.Allocated_CO2-Sector'!AK72</f>
        <v>1029.8061630373229</v>
      </c>
      <c r="AL128" s="777">
        <f>'3.Allocated_CO2-Sector'!AL72</f>
        <v>1074.2164097368179</v>
      </c>
      <c r="AM128" s="777">
        <f>'3.Allocated_CO2-Sector'!AM72</f>
        <v>1022.3384205504215</v>
      </c>
      <c r="AN128" s="777">
        <f>'3.Allocated_CO2-Sector'!AN72</f>
        <v>966.84872660408905</v>
      </c>
      <c r="AO128" s="777">
        <f>'3.Allocated_CO2-Sector'!AO72</f>
        <v>925.01333515752594</v>
      </c>
      <c r="AP128" s="777">
        <f>'3.Allocated_CO2-Sector'!AP72</f>
        <v>961.83153175001735</v>
      </c>
      <c r="AQ128" s="777">
        <f>'3.Allocated_CO2-Sector'!AQ72</f>
        <v>990.05205136502946</v>
      </c>
      <c r="AR128" s="777">
        <f>'3.Allocated_CO2-Sector'!AR72</f>
        <v>1032.8356769315515</v>
      </c>
      <c r="AS128" s="777">
        <f>'3.Allocated_CO2-Sector'!AS72</f>
        <v>947.66155622232623</v>
      </c>
      <c r="AT128" s="777">
        <f>'3.Allocated_CO2-Sector'!AT72</f>
        <v>864.15181782157379</v>
      </c>
      <c r="AU128" s="777">
        <f>'3.Allocated_CO2-Sector'!AU72</f>
        <v>813.54833040206904</v>
      </c>
      <c r="AV128" s="777">
        <f>'3.Allocated_CO2-Sector'!AV72</f>
        <v>772.67787512432869</v>
      </c>
      <c r="AW128" s="777">
        <f>'3.Allocated_CO2-Sector'!AW72</f>
        <v>757.72940648439112</v>
      </c>
      <c r="AX128" s="777">
        <f>'3.Allocated_CO2-Sector'!AX72</f>
        <v>704.97807701829265</v>
      </c>
      <c r="AY128" s="777">
        <f>'3.Allocated_CO2-Sector'!AY72</f>
        <v>678.81496037452894</v>
      </c>
      <c r="AZ128" s="777"/>
      <c r="BA128" s="777"/>
      <c r="BB128" s="777"/>
      <c r="BC128" s="777"/>
      <c r="BD128" s="777"/>
      <c r="BE128" s="777"/>
      <c r="BF128" s="777"/>
      <c r="BG128" s="1075"/>
    </row>
    <row r="129" spans="22:59" ht="15.75" thickTop="1" thickBot="1">
      <c r="V129" s="158" t="s">
        <v>95</v>
      </c>
      <c r="W129" s="757"/>
      <c r="X129" s="890"/>
      <c r="Y129" s="889"/>
      <c r="Z129" s="253"/>
      <c r="AA129" s="253">
        <f>SUM(AA5,AA109,AA121,AA124,AA128)</f>
        <v>1155993.6199186791</v>
      </c>
      <c r="AB129" s="253">
        <f t="shared" ref="AB129:AX129" si="14">SUM(AB5,AB109,AB121,AB124,AB128)</f>
        <v>1164474.345787314</v>
      </c>
      <c r="AC129" s="253">
        <f t="shared" si="14"/>
        <v>1174619.0060873439</v>
      </c>
      <c r="AD129" s="253">
        <f t="shared" si="14"/>
        <v>1167714.718128694</v>
      </c>
      <c r="AE129" s="253">
        <f t="shared" si="14"/>
        <v>1228936.691288366</v>
      </c>
      <c r="AF129" s="253">
        <f t="shared" si="14"/>
        <v>1242494.0219719762</v>
      </c>
      <c r="AG129" s="253">
        <f t="shared" si="14"/>
        <v>1255264.1975761761</v>
      </c>
      <c r="AH129" s="253">
        <f t="shared" si="14"/>
        <v>1253057.3066774141</v>
      </c>
      <c r="AI129" s="253">
        <f t="shared" si="14"/>
        <v>1218257.7616433448</v>
      </c>
      <c r="AJ129" s="253">
        <f t="shared" si="14"/>
        <v>1253082.1471642535</v>
      </c>
      <c r="AK129" s="253">
        <f t="shared" si="14"/>
        <v>1274297.9880752184</v>
      </c>
      <c r="AL129" s="253">
        <f t="shared" si="14"/>
        <v>1257384.5600184449</v>
      </c>
      <c r="AM129" s="253">
        <f t="shared" si="14"/>
        <v>1294399.1984102507</v>
      </c>
      <c r="AN129" s="253">
        <f t="shared" si="14"/>
        <v>1299490.6085126079</v>
      </c>
      <c r="AO129" s="253">
        <f t="shared" si="14"/>
        <v>1298433.888479592</v>
      </c>
      <c r="AP129" s="253">
        <f t="shared" si="14"/>
        <v>1305938.8235027143</v>
      </c>
      <c r="AQ129" s="253">
        <f t="shared" si="14"/>
        <v>1285177.8372811645</v>
      </c>
      <c r="AR129" s="253">
        <f t="shared" si="14"/>
        <v>1319799.1935798759</v>
      </c>
      <c r="AS129" s="253">
        <f t="shared" si="14"/>
        <v>1235455.8102211806</v>
      </c>
      <c r="AT129" s="253">
        <f t="shared" si="14"/>
        <v>1162606.1917643156</v>
      </c>
      <c r="AU129" s="253">
        <f t="shared" si="14"/>
        <v>1212970.2251414126</v>
      </c>
      <c r="AV129" s="253">
        <f t="shared" si="14"/>
        <v>1261862.9379535262</v>
      </c>
      <c r="AW129" s="253">
        <f t="shared" si="14"/>
        <v>1296186.3583642477</v>
      </c>
      <c r="AX129" s="253">
        <f t="shared" si="14"/>
        <v>1311509.1492174938</v>
      </c>
      <c r="AY129" s="253">
        <f>SUM(AY5,AY109,AY121,AY124,AY128)</f>
        <v>1265490.6093163127</v>
      </c>
      <c r="AZ129" s="253"/>
      <c r="BA129" s="253"/>
      <c r="BB129" s="253"/>
      <c r="BC129" s="253"/>
      <c r="BD129" s="253"/>
      <c r="BE129" s="253"/>
      <c r="BF129" s="253"/>
      <c r="BG129" s="1076"/>
    </row>
    <row r="130" spans="22:59"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</row>
    <row r="134" spans="22:59">
      <c r="Y134" s="162"/>
    </row>
    <row r="137" spans="22:59">
      <c r="AB137" s="162"/>
    </row>
  </sheetData>
  <phoneticPr fontId="9"/>
  <pageMargins left="0.78740157480314965" right="0.78740157480314965" top="0.98425196850393704" bottom="0.98425196850393704" header="0.51181102362204722" footer="0.51181102362204722"/>
  <pageSetup paperSize="9" scale="3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3"/>
  <sheetViews>
    <sheetView zoomScale="80" zoomScaleNormal="80" workbookViewId="0">
      <pane xSplit="26" topLeftCell="AJ1" activePane="topRight" state="frozen"/>
      <selection activeCell="AI39" sqref="AI39"/>
      <selection pane="topRight" activeCell="AP7" sqref="AP7"/>
    </sheetView>
  </sheetViews>
  <sheetFormatPr defaultRowHeight="13.5"/>
  <cols>
    <col min="1" max="1" width="1.625" style="83" customWidth="1"/>
    <col min="2" max="23" width="1.625" style="83" hidden="1" customWidth="1"/>
    <col min="24" max="24" width="43.5" style="83" customWidth="1"/>
    <col min="25" max="25" width="12.625" style="360" customWidth="1"/>
    <col min="26" max="51" width="10.625" style="83" customWidth="1"/>
    <col min="52" max="57" width="10.625" style="83" hidden="1" customWidth="1"/>
    <col min="58" max="58" width="45.5" style="83" customWidth="1"/>
    <col min="59" max="59" width="40.625" style="83" hidden="1" customWidth="1"/>
    <col min="60" max="16384" width="9" style="83"/>
  </cols>
  <sheetData>
    <row r="1" spans="1:59" ht="23.25">
      <c r="A1" s="358" t="s">
        <v>511</v>
      </c>
    </row>
    <row r="3" spans="1:59" s="1" customFormat="1" ht="14.25">
      <c r="X3" s="1" t="s">
        <v>148</v>
      </c>
      <c r="Y3" s="406"/>
    </row>
    <row r="4" spans="1:59" s="1" customFormat="1" ht="14.25">
      <c r="X4" s="13"/>
      <c r="Y4" s="13" t="s">
        <v>149</v>
      </c>
      <c r="Z4" s="367"/>
      <c r="AA4" s="13">
        <v>1990</v>
      </c>
      <c r="AB4" s="13">
        <f t="shared" ref="AB4:AT4" si="0">AA4+1</f>
        <v>1991</v>
      </c>
      <c r="AC4" s="13">
        <f t="shared" si="0"/>
        <v>1992</v>
      </c>
      <c r="AD4" s="13">
        <f t="shared" si="0"/>
        <v>1993</v>
      </c>
      <c r="AE4" s="13">
        <f t="shared" si="0"/>
        <v>1994</v>
      </c>
      <c r="AF4" s="13">
        <f t="shared" si="0"/>
        <v>1995</v>
      </c>
      <c r="AG4" s="13">
        <f t="shared" si="0"/>
        <v>1996</v>
      </c>
      <c r="AH4" s="13">
        <f t="shared" si="0"/>
        <v>1997</v>
      </c>
      <c r="AI4" s="13">
        <f t="shared" si="0"/>
        <v>1998</v>
      </c>
      <c r="AJ4" s="13">
        <f t="shared" si="0"/>
        <v>1999</v>
      </c>
      <c r="AK4" s="13">
        <f t="shared" si="0"/>
        <v>2000</v>
      </c>
      <c r="AL4" s="13">
        <f t="shared" si="0"/>
        <v>2001</v>
      </c>
      <c r="AM4" s="13">
        <f t="shared" si="0"/>
        <v>2002</v>
      </c>
      <c r="AN4" s="13">
        <f t="shared" si="0"/>
        <v>2003</v>
      </c>
      <c r="AO4" s="13">
        <f t="shared" si="0"/>
        <v>2004</v>
      </c>
      <c r="AP4" s="13">
        <f t="shared" si="0"/>
        <v>2005</v>
      </c>
      <c r="AQ4" s="13">
        <f t="shared" si="0"/>
        <v>2006</v>
      </c>
      <c r="AR4" s="13">
        <f t="shared" si="0"/>
        <v>2007</v>
      </c>
      <c r="AS4" s="13">
        <f t="shared" si="0"/>
        <v>2008</v>
      </c>
      <c r="AT4" s="13">
        <f t="shared" si="0"/>
        <v>2009</v>
      </c>
      <c r="AU4" s="13">
        <f>AT4+1</f>
        <v>2010</v>
      </c>
      <c r="AV4" s="13">
        <f>AU4+1</f>
        <v>2011</v>
      </c>
      <c r="AW4" s="13">
        <f>AV4+1</f>
        <v>2012</v>
      </c>
      <c r="AX4" s="13">
        <f>AW4+1</f>
        <v>2013</v>
      </c>
      <c r="AY4" s="13">
        <f t="shared" ref="AY4:BE4" si="1">AX4+1</f>
        <v>2014</v>
      </c>
      <c r="AZ4" s="13">
        <f t="shared" si="1"/>
        <v>2015</v>
      </c>
      <c r="BA4" s="13">
        <f t="shared" si="1"/>
        <v>2016</v>
      </c>
      <c r="BB4" s="13">
        <f t="shared" si="1"/>
        <v>2017</v>
      </c>
      <c r="BC4" s="13">
        <f t="shared" si="1"/>
        <v>2018</v>
      </c>
      <c r="BD4" s="13">
        <f t="shared" si="1"/>
        <v>2019</v>
      </c>
      <c r="BE4" s="13">
        <f t="shared" si="1"/>
        <v>2020</v>
      </c>
      <c r="BF4" s="13" t="s">
        <v>136</v>
      </c>
      <c r="BG4" s="13" t="s">
        <v>11</v>
      </c>
    </row>
    <row r="5" spans="1:59" s="1" customFormat="1" ht="18.75">
      <c r="X5" s="87" t="s">
        <v>122</v>
      </c>
      <c r="Y5" s="407" t="s">
        <v>150</v>
      </c>
      <c r="Z5" s="362"/>
      <c r="AA5" s="362">
        <f>'1.Total'!AA5</f>
        <v>1155.9936199186793</v>
      </c>
      <c r="AB5" s="362">
        <f>'1.Total'!AB5</f>
        <v>1164.4743457873142</v>
      </c>
      <c r="AC5" s="362">
        <f>'1.Total'!AC5</f>
        <v>1174.6190060873437</v>
      </c>
      <c r="AD5" s="362">
        <f>'1.Total'!AD5</f>
        <v>1167.7147181286937</v>
      </c>
      <c r="AE5" s="362">
        <f>'1.Total'!AE5</f>
        <v>1228.9366912883661</v>
      </c>
      <c r="AF5" s="362">
        <f>'1.Total'!AF5</f>
        <v>1242.4940219719761</v>
      </c>
      <c r="AG5" s="362">
        <f>'1.Total'!AG5</f>
        <v>1255.2641975761762</v>
      </c>
      <c r="AH5" s="362">
        <f>'1.Total'!AH5</f>
        <v>1253.0573066774141</v>
      </c>
      <c r="AI5" s="362">
        <f>'1.Total'!AI5</f>
        <v>1218.2577616433448</v>
      </c>
      <c r="AJ5" s="362">
        <f>'1.Total'!AJ5</f>
        <v>1253.0821471642537</v>
      </c>
      <c r="AK5" s="362">
        <f>'1.Total'!AK5</f>
        <v>1274.2979880752187</v>
      </c>
      <c r="AL5" s="362">
        <f>'1.Total'!AL5</f>
        <v>1257.3845600184445</v>
      </c>
      <c r="AM5" s="362">
        <f>'1.Total'!AM5</f>
        <v>1294.3991984102506</v>
      </c>
      <c r="AN5" s="362">
        <f>'1.Total'!AN5</f>
        <v>1299.4906085126079</v>
      </c>
      <c r="AO5" s="362">
        <f>'1.Total'!AO5</f>
        <v>1298.4338884795918</v>
      </c>
      <c r="AP5" s="362">
        <f>'1.Total'!AP5</f>
        <v>1305.9388235027141</v>
      </c>
      <c r="AQ5" s="362">
        <f>'1.Total'!AQ5</f>
        <v>1285.1778372811646</v>
      </c>
      <c r="AR5" s="362">
        <f>'1.Total'!AR5</f>
        <v>1319.7991935798759</v>
      </c>
      <c r="AS5" s="362">
        <f>'1.Total'!AS5</f>
        <v>1235.4558102211806</v>
      </c>
      <c r="AT5" s="362">
        <f>'1.Total'!AT5</f>
        <v>1162.6061917643156</v>
      </c>
      <c r="AU5" s="362">
        <f>'1.Total'!AU5</f>
        <v>1212.9702251414121</v>
      </c>
      <c r="AV5" s="362">
        <f>'1.Total'!AV5</f>
        <v>1261.8629379535264</v>
      </c>
      <c r="AW5" s="362">
        <f>'1.Total'!AW5</f>
        <v>1296.1863583642476</v>
      </c>
      <c r="AX5" s="362">
        <f>'1.Total'!AX5</f>
        <v>1311.5091492174936</v>
      </c>
      <c r="AY5" s="362">
        <f>'1.Total'!AY5</f>
        <v>1265.4906093163127</v>
      </c>
      <c r="AZ5" s="362"/>
      <c r="BA5" s="362"/>
      <c r="BB5" s="362"/>
      <c r="BC5" s="362"/>
      <c r="BD5" s="362"/>
      <c r="BE5" s="362"/>
      <c r="BF5" s="88"/>
      <c r="BG5" s="88"/>
    </row>
    <row r="6" spans="1:59" s="1" customFormat="1" ht="18.75">
      <c r="X6" s="87" t="s">
        <v>123</v>
      </c>
      <c r="Y6" s="407" t="s">
        <v>150</v>
      </c>
      <c r="Z6" s="362"/>
      <c r="AA6" s="362">
        <f>'2.CO2-Sector'!AA5/1000</f>
        <v>1066.843906728908</v>
      </c>
      <c r="AB6" s="362">
        <f>'2.CO2-Sector'!AB5/1000</f>
        <v>1074.0413040417377</v>
      </c>
      <c r="AC6" s="362">
        <f>'2.CO2-Sector'!AC5/1000</f>
        <v>1082.4665023980649</v>
      </c>
      <c r="AD6" s="362">
        <f>'2.CO2-Sector'!AD5/1000</f>
        <v>1077.8291288808055</v>
      </c>
      <c r="AE6" s="362">
        <f>'2.CO2-Sector'!AE5/1000</f>
        <v>1134.190372837116</v>
      </c>
      <c r="AF6" s="362">
        <f>'2.CO2-Sector'!AF5/1000</f>
        <v>1146.6515420578964</v>
      </c>
      <c r="AG6" s="362">
        <f>'2.CO2-Sector'!AG5/1000</f>
        <v>1158.3742445240521</v>
      </c>
      <c r="AH6" s="362">
        <f>'2.CO2-Sector'!AH5/1000</f>
        <v>1157.1710074931036</v>
      </c>
      <c r="AI6" s="362">
        <f>'2.CO2-Sector'!AI5/1000</f>
        <v>1128.113137955756</v>
      </c>
      <c r="AJ6" s="362">
        <f>'2.CO2-Sector'!AJ5/1000</f>
        <v>1162.8359179256331</v>
      </c>
      <c r="AK6" s="362">
        <f>'2.CO2-Sector'!AK5/1000</f>
        <v>1182.090864841362</v>
      </c>
      <c r="AL6" s="362">
        <f>'2.CO2-Sector'!AL5/1000</f>
        <v>1166.9981409992843</v>
      </c>
      <c r="AM6" s="362">
        <f>'2.CO2-Sector'!AM5/1000</f>
        <v>1206.5081944683475</v>
      </c>
      <c r="AN6" s="362">
        <f>'2.CO2-Sector'!AN5/1000</f>
        <v>1211.65242822353</v>
      </c>
      <c r="AO6" s="362">
        <f>'2.CO2-Sector'!AO5/1000</f>
        <v>1211.6160919220601</v>
      </c>
      <c r="AP6" s="362">
        <f>'2.CO2-Sector'!AP5/1000</f>
        <v>1219.0191869170544</v>
      </c>
      <c r="AQ6" s="362">
        <f>'2.CO2-Sector'!AQ5/1000</f>
        <v>1199.9203335569189</v>
      </c>
      <c r="AR6" s="362">
        <f>'2.CO2-Sector'!AR5/1000</f>
        <v>1234.5997143775276</v>
      </c>
      <c r="AS6" s="362">
        <f>'2.CO2-Sector'!AS5/1000</f>
        <v>1153.2485008776989</v>
      </c>
      <c r="AT6" s="362">
        <f>'2.CO2-Sector'!AT5/1000</f>
        <v>1089.9935575030358</v>
      </c>
      <c r="AU6" s="362">
        <f>'2.CO2-Sector'!AU5/1000</f>
        <v>1138.7583317057909</v>
      </c>
      <c r="AV6" s="362">
        <f>'2.CO2-Sector'!AV5/1000</f>
        <v>1188.3623614179544</v>
      </c>
      <c r="AW6" s="362">
        <f>'2.CO2-Sector'!AW5/1000</f>
        <v>1220.7458823444163</v>
      </c>
      <c r="AX6" s="362">
        <f>'2.CO2-Sector'!AX5/1000</f>
        <v>1235.0357796266526</v>
      </c>
      <c r="AY6" s="362">
        <f>'2.CO2-Sector'!AY5/1000</f>
        <v>1189.3040750013231</v>
      </c>
      <c r="AZ6" s="362"/>
      <c r="BA6" s="362"/>
      <c r="BB6" s="362"/>
      <c r="BC6" s="362"/>
      <c r="BD6" s="362"/>
      <c r="BE6" s="362"/>
      <c r="BF6" s="88"/>
    </row>
    <row r="7" spans="1:59" s="1" customFormat="1" ht="18.75">
      <c r="X7" s="87" t="s">
        <v>125</v>
      </c>
      <c r="Y7" s="407" t="s">
        <v>151</v>
      </c>
      <c r="Z7" s="363"/>
      <c r="AA7" s="363">
        <f>AA5*10^6/AA9/10^3</f>
        <v>9.3518669043910272</v>
      </c>
      <c r="AB7" s="363">
        <f t="shared" ref="AB7:AQ7" si="2">AB5*10^6/AB9/10^3</f>
        <v>9.3832793111039745</v>
      </c>
      <c r="AC7" s="363">
        <f t="shared" si="2"/>
        <v>9.4296162393518639</v>
      </c>
      <c r="AD7" s="363">
        <f t="shared" si="2"/>
        <v>9.3463535363835941</v>
      </c>
      <c r="AE7" s="363">
        <f t="shared" si="2"/>
        <v>9.8106948572096435</v>
      </c>
      <c r="AF7" s="363">
        <f t="shared" si="2"/>
        <v>9.894831743027602</v>
      </c>
      <c r="AG7" s="363">
        <f t="shared" si="2"/>
        <v>9.973575172027239</v>
      </c>
      <c r="AH7" s="363">
        <f t="shared" si="2"/>
        <v>9.9325230203430177</v>
      </c>
      <c r="AI7" s="363">
        <f t="shared" si="2"/>
        <v>9.6326282627249107</v>
      </c>
      <c r="AJ7" s="363">
        <f t="shared" si="2"/>
        <v>9.8927277599078991</v>
      </c>
      <c r="AK7" s="363">
        <f t="shared" si="2"/>
        <v>10.039692325254233</v>
      </c>
      <c r="AL7" s="363">
        <f t="shared" si="2"/>
        <v>9.8760922430679923</v>
      </c>
      <c r="AM7" s="363">
        <f t="shared" si="2"/>
        <v>10.153265444129165</v>
      </c>
      <c r="AN7" s="363">
        <f t="shared" si="2"/>
        <v>10.176598810536186</v>
      </c>
      <c r="AO7" s="363">
        <f t="shared" si="2"/>
        <v>10.160923164950988</v>
      </c>
      <c r="AP7" s="363">
        <f t="shared" si="2"/>
        <v>10.221172934558842</v>
      </c>
      <c r="AQ7" s="363">
        <f t="shared" si="2"/>
        <v>10.048223526642987</v>
      </c>
      <c r="AR7" s="363">
        <f t="shared" ref="AR7:AW7" si="3">AR5*10^6/AR9/10^3</f>
        <v>10.308273598055782</v>
      </c>
      <c r="AS7" s="363">
        <f t="shared" si="3"/>
        <v>9.6456685473687624</v>
      </c>
      <c r="AT7" s="363">
        <f t="shared" si="3"/>
        <v>9.0805907254773466</v>
      </c>
      <c r="AU7" s="363">
        <f t="shared" si="3"/>
        <v>9.4721118341161503</v>
      </c>
      <c r="AV7" s="363">
        <f t="shared" si="3"/>
        <v>9.8738091687221843</v>
      </c>
      <c r="AW7" s="363">
        <f t="shared" si="3"/>
        <v>10.164971637566151</v>
      </c>
      <c r="AX7" s="363">
        <f>AX5*10^6/AX9/10^3</f>
        <v>10.302507063766642</v>
      </c>
      <c r="AY7" s="363">
        <f>AY5*10^6/AY9/10^3</f>
        <v>9.9579850122857696</v>
      </c>
      <c r="AZ7" s="363"/>
      <c r="BA7" s="363"/>
      <c r="BB7" s="363"/>
      <c r="BC7" s="363"/>
      <c r="BD7" s="363"/>
      <c r="BE7" s="363"/>
      <c r="BF7" s="141"/>
      <c r="BG7" s="141"/>
    </row>
    <row r="8" spans="1:59" s="1" customFormat="1" ht="18.75">
      <c r="A8" s="162"/>
      <c r="X8" s="87" t="s">
        <v>124</v>
      </c>
      <c r="Y8" s="407" t="s">
        <v>151</v>
      </c>
      <c r="Z8" s="363"/>
      <c r="AA8" s="363">
        <f t="shared" ref="AA8:AR8" si="4">AA6*10^6/AA9/10^3</f>
        <v>8.6306550932272046</v>
      </c>
      <c r="AB8" s="363">
        <f t="shared" si="4"/>
        <v>8.6545741294730725</v>
      </c>
      <c r="AC8" s="363">
        <f t="shared" si="4"/>
        <v>8.6898336027845655</v>
      </c>
      <c r="AD8" s="363">
        <f t="shared" si="4"/>
        <v>8.6269119793882201</v>
      </c>
      <c r="AE8" s="363">
        <f t="shared" si="4"/>
        <v>9.0543278077445102</v>
      </c>
      <c r="AF8" s="363">
        <f t="shared" si="4"/>
        <v>9.1315723664720583</v>
      </c>
      <c r="AG8" s="363">
        <f t="shared" si="4"/>
        <v>9.2037458149520663</v>
      </c>
      <c r="AH8" s="363">
        <f t="shared" si="4"/>
        <v>9.1724676989235903</v>
      </c>
      <c r="AI8" s="363">
        <f t="shared" si="4"/>
        <v>8.9198647760433616</v>
      </c>
      <c r="AJ8" s="363">
        <f t="shared" si="4"/>
        <v>9.1802594039934107</v>
      </c>
      <c r="AK8" s="363">
        <f t="shared" si="4"/>
        <v>9.3132286910590576</v>
      </c>
      <c r="AL8" s="363">
        <f t="shared" si="4"/>
        <v>9.1661546152823234</v>
      </c>
      <c r="AM8" s="363">
        <f t="shared" si="4"/>
        <v>9.4638485360615867</v>
      </c>
      <c r="AN8" s="363">
        <f t="shared" si="4"/>
        <v>9.4887185633117461</v>
      </c>
      <c r="AO8" s="363">
        <f t="shared" si="4"/>
        <v>9.4815285742842406</v>
      </c>
      <c r="AP8" s="363">
        <f t="shared" si="4"/>
        <v>9.5408802432303421</v>
      </c>
      <c r="AQ8" s="363">
        <f t="shared" si="4"/>
        <v>9.3816337132385108</v>
      </c>
      <c r="AR8" s="363">
        <f t="shared" si="4"/>
        <v>9.6428242279531649</v>
      </c>
      <c r="AS8" s="363">
        <f t="shared" ref="AS8:AX8" si="5">AS6*10^6/AS9/10^3</f>
        <v>9.0038451397340715</v>
      </c>
      <c r="AT8" s="363">
        <f t="shared" si="5"/>
        <v>8.5134463064158634</v>
      </c>
      <c r="AU8" s="363">
        <f t="shared" si="5"/>
        <v>8.8925894851963641</v>
      </c>
      <c r="AV8" s="363">
        <f t="shared" si="5"/>
        <v>9.2986827863907724</v>
      </c>
      <c r="AW8" s="363">
        <f t="shared" si="5"/>
        <v>9.5733512319681306</v>
      </c>
      <c r="AX8" s="363">
        <f t="shared" si="5"/>
        <v>9.7017736027231152</v>
      </c>
      <c r="AY8" s="363">
        <f>AY6*10^6/AY9/10^3</f>
        <v>9.3584828419326183</v>
      </c>
      <c r="AZ8" s="363"/>
      <c r="BA8" s="363"/>
      <c r="BB8" s="363"/>
      <c r="BC8" s="363"/>
      <c r="BD8" s="363"/>
      <c r="BE8" s="363"/>
      <c r="BF8" s="141"/>
      <c r="BG8" s="141"/>
    </row>
    <row r="9" spans="1:59" s="1" customFormat="1" ht="30" customHeight="1">
      <c r="X9" s="87" t="s">
        <v>127</v>
      </c>
      <c r="Y9" s="407" t="s">
        <v>119</v>
      </c>
      <c r="Z9" s="364"/>
      <c r="AA9" s="365">
        <v>123611</v>
      </c>
      <c r="AB9" s="365">
        <v>124101</v>
      </c>
      <c r="AC9" s="365">
        <v>124567</v>
      </c>
      <c r="AD9" s="365">
        <v>124938</v>
      </c>
      <c r="AE9" s="365">
        <v>125265</v>
      </c>
      <c r="AF9" s="365">
        <v>125570</v>
      </c>
      <c r="AG9" s="365">
        <v>125859</v>
      </c>
      <c r="AH9" s="365">
        <v>126157</v>
      </c>
      <c r="AI9" s="365">
        <v>126472</v>
      </c>
      <c r="AJ9" s="365">
        <v>126667</v>
      </c>
      <c r="AK9" s="365">
        <v>126926</v>
      </c>
      <c r="AL9" s="365">
        <v>127316</v>
      </c>
      <c r="AM9" s="365">
        <v>127486</v>
      </c>
      <c r="AN9" s="365">
        <v>127694</v>
      </c>
      <c r="AO9" s="365">
        <v>127787</v>
      </c>
      <c r="AP9" s="365">
        <v>127768</v>
      </c>
      <c r="AQ9" s="365">
        <v>127901</v>
      </c>
      <c r="AR9" s="365">
        <v>128033</v>
      </c>
      <c r="AS9" s="365">
        <v>128084</v>
      </c>
      <c r="AT9" s="365">
        <v>128032</v>
      </c>
      <c r="AU9" s="365">
        <v>128057</v>
      </c>
      <c r="AV9" s="365">
        <v>127799</v>
      </c>
      <c r="AW9" s="365">
        <v>127515</v>
      </c>
      <c r="AX9" s="365">
        <v>127300</v>
      </c>
      <c r="AY9" s="365">
        <v>127083</v>
      </c>
      <c r="AZ9" s="362"/>
      <c r="BA9" s="362"/>
      <c r="BB9" s="362"/>
      <c r="BC9" s="362"/>
      <c r="BD9" s="362"/>
      <c r="BE9" s="362"/>
      <c r="BF9" s="99" t="s">
        <v>273</v>
      </c>
      <c r="BG9" s="366" t="s">
        <v>31</v>
      </c>
    </row>
    <row r="10" spans="1:59" s="1" customFormat="1" ht="14.25">
      <c r="Y10" s="406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</row>
    <row r="11" spans="1:59" s="1" customFormat="1" ht="14.25">
      <c r="X11" s="564" t="s">
        <v>389</v>
      </c>
      <c r="Y11" s="406"/>
    </row>
    <row r="12" spans="1:59" s="1" customFormat="1" ht="14.25">
      <c r="X12" s="13"/>
      <c r="Y12" s="13" t="s">
        <v>149</v>
      </c>
      <c r="Z12" s="367">
        <v>1990</v>
      </c>
      <c r="AA12" s="13">
        <v>1990</v>
      </c>
      <c r="AB12" s="13">
        <f t="shared" ref="AB12:AT12" si="6">AA12+1</f>
        <v>1991</v>
      </c>
      <c r="AC12" s="13">
        <f t="shared" si="6"/>
        <v>1992</v>
      </c>
      <c r="AD12" s="13">
        <f t="shared" si="6"/>
        <v>1993</v>
      </c>
      <c r="AE12" s="13">
        <f t="shared" si="6"/>
        <v>1994</v>
      </c>
      <c r="AF12" s="13">
        <f t="shared" si="6"/>
        <v>1995</v>
      </c>
      <c r="AG12" s="13">
        <f t="shared" si="6"/>
        <v>1996</v>
      </c>
      <c r="AH12" s="13">
        <f t="shared" si="6"/>
        <v>1997</v>
      </c>
      <c r="AI12" s="13">
        <f t="shared" si="6"/>
        <v>1998</v>
      </c>
      <c r="AJ12" s="13">
        <f t="shared" si="6"/>
        <v>1999</v>
      </c>
      <c r="AK12" s="13">
        <f t="shared" si="6"/>
        <v>2000</v>
      </c>
      <c r="AL12" s="13">
        <f t="shared" si="6"/>
        <v>2001</v>
      </c>
      <c r="AM12" s="13">
        <f t="shared" si="6"/>
        <v>2002</v>
      </c>
      <c r="AN12" s="13">
        <f t="shared" si="6"/>
        <v>2003</v>
      </c>
      <c r="AO12" s="13">
        <f t="shared" si="6"/>
        <v>2004</v>
      </c>
      <c r="AP12" s="13">
        <f t="shared" si="6"/>
        <v>2005</v>
      </c>
      <c r="AQ12" s="13">
        <f>AP12+1</f>
        <v>2006</v>
      </c>
      <c r="AR12" s="13">
        <f>AQ12+1</f>
        <v>2007</v>
      </c>
      <c r="AS12" s="13">
        <f>AR12+1</f>
        <v>2008</v>
      </c>
      <c r="AT12" s="13">
        <f t="shared" si="6"/>
        <v>2009</v>
      </c>
      <c r="AU12" s="13">
        <f>AT12+1</f>
        <v>2010</v>
      </c>
      <c r="AV12" s="13">
        <f>AU12+1</f>
        <v>2011</v>
      </c>
      <c r="AW12" s="13">
        <f>AV12+1</f>
        <v>2012</v>
      </c>
      <c r="AX12" s="13">
        <f>AW12+1</f>
        <v>2013</v>
      </c>
      <c r="AY12" s="13">
        <f t="shared" ref="AY12:BE12" si="7">AX12+1</f>
        <v>2014</v>
      </c>
      <c r="AZ12" s="13">
        <f t="shared" si="7"/>
        <v>2015</v>
      </c>
      <c r="BA12" s="13">
        <f t="shared" si="7"/>
        <v>2016</v>
      </c>
      <c r="BB12" s="13">
        <f t="shared" si="7"/>
        <v>2017</v>
      </c>
      <c r="BC12" s="13">
        <f t="shared" si="7"/>
        <v>2018</v>
      </c>
      <c r="BD12" s="13">
        <f t="shared" si="7"/>
        <v>2019</v>
      </c>
      <c r="BE12" s="13">
        <f t="shared" si="7"/>
        <v>2020</v>
      </c>
    </row>
    <row r="13" spans="1:59" s="1" customFormat="1" ht="18.75">
      <c r="X13" s="87" t="s">
        <v>122</v>
      </c>
      <c r="Y13" s="144"/>
      <c r="Z13" s="41">
        <f>AA5</f>
        <v>1155.9936199186793</v>
      </c>
      <c r="AA13" s="19">
        <f>AA5/$Z13-1</f>
        <v>0</v>
      </c>
      <c r="AB13" s="19">
        <f t="shared" ref="AB13:BE17" si="8">AB5/$Z13-1</f>
        <v>7.3363085422837315E-3</v>
      </c>
      <c r="AC13" s="19">
        <f t="shared" si="8"/>
        <v>1.6112014675284003E-2</v>
      </c>
      <c r="AD13" s="19">
        <f t="shared" si="8"/>
        <v>1.0139414273617531E-2</v>
      </c>
      <c r="AE13" s="19">
        <f t="shared" si="8"/>
        <v>6.3099890962043714E-2</v>
      </c>
      <c r="AF13" s="19">
        <f t="shared" si="8"/>
        <v>7.4827750398295256E-2</v>
      </c>
      <c r="AG13" s="19">
        <f t="shared" si="8"/>
        <v>8.5874676076914902E-2</v>
      </c>
      <c r="AH13" s="19">
        <f t="shared" si="8"/>
        <v>8.3965590368537679E-2</v>
      </c>
      <c r="AI13" s="19">
        <f t="shared" si="8"/>
        <v>5.3862011564601575E-2</v>
      </c>
      <c r="AJ13" s="19">
        <f t="shared" si="8"/>
        <v>8.3987078797549186E-2</v>
      </c>
      <c r="AK13" s="19">
        <f t="shared" si="8"/>
        <v>0.10233998364529184</v>
      </c>
      <c r="AL13" s="19">
        <f t="shared" si="8"/>
        <v>8.7708909766212928E-2</v>
      </c>
      <c r="AM13" s="19">
        <f t="shared" si="8"/>
        <v>0.11972866987043385</v>
      </c>
      <c r="AN13" s="19">
        <f t="shared" si="8"/>
        <v>0.12413302817711336</v>
      </c>
      <c r="AO13" s="19">
        <f t="shared" si="8"/>
        <v>0.12321890545635772</v>
      </c>
      <c r="AP13" s="19">
        <f t="shared" si="8"/>
        <v>0.12971109961193639</v>
      </c>
      <c r="AQ13" s="19">
        <f t="shared" si="8"/>
        <v>0.11175166985054208</v>
      </c>
      <c r="AR13" s="19">
        <f t="shared" si="8"/>
        <v>0.1417011052991104</v>
      </c>
      <c r="AS13" s="19">
        <f t="shared" si="8"/>
        <v>6.873929832596426E-2</v>
      </c>
      <c r="AT13" s="19">
        <f t="shared" si="8"/>
        <v>5.7202494301840101E-3</v>
      </c>
      <c r="AU13" s="19">
        <f t="shared" si="8"/>
        <v>4.9287992806345216E-2</v>
      </c>
      <c r="AV13" s="19">
        <f t="shared" si="8"/>
        <v>9.1582960503099109E-2</v>
      </c>
      <c r="AW13" s="19">
        <f t="shared" si="8"/>
        <v>0.12127466452230973</v>
      </c>
      <c r="AX13" s="19">
        <f>AX5/$Z13-1</f>
        <v>0.13452974706707654</v>
      </c>
      <c r="AY13" s="19">
        <f t="shared" si="8"/>
        <v>9.4721101839070787E-2</v>
      </c>
      <c r="AZ13" s="19">
        <f t="shared" si="8"/>
        <v>-1</v>
      </c>
      <c r="BA13" s="19">
        <f t="shared" si="8"/>
        <v>-1</v>
      </c>
      <c r="BB13" s="19">
        <f t="shared" si="8"/>
        <v>-1</v>
      </c>
      <c r="BC13" s="19">
        <f t="shared" si="8"/>
        <v>-1</v>
      </c>
      <c r="BD13" s="19">
        <f t="shared" si="8"/>
        <v>-1</v>
      </c>
      <c r="BE13" s="19">
        <f t="shared" si="8"/>
        <v>-1</v>
      </c>
      <c r="BF13" s="567"/>
    </row>
    <row r="14" spans="1:59" s="1" customFormat="1" ht="18.75">
      <c r="X14" s="87" t="s">
        <v>123</v>
      </c>
      <c r="Y14" s="144"/>
      <c r="Z14" s="41">
        <f>AA6</f>
        <v>1066.843906728908</v>
      </c>
      <c r="AA14" s="19">
        <f>AA6/$Z14-1</f>
        <v>0</v>
      </c>
      <c r="AB14" s="19">
        <f t="shared" ref="AB14:AP14" si="9">AB6/$Z14-1</f>
        <v>6.7464389752178722E-3</v>
      </c>
      <c r="AC14" s="19">
        <f t="shared" si="9"/>
        <v>1.4643750196837946E-2</v>
      </c>
      <c r="AD14" s="19">
        <f t="shared" si="9"/>
        <v>1.0296934802374036E-2</v>
      </c>
      <c r="AE14" s="19">
        <f t="shared" si="9"/>
        <v>6.3126822662090909E-2</v>
      </c>
      <c r="AF14" s="19">
        <f t="shared" si="9"/>
        <v>7.4807227960545619E-2</v>
      </c>
      <c r="AG14" s="19">
        <f t="shared" si="9"/>
        <v>8.5795435693857725E-2</v>
      </c>
      <c r="AH14" s="19">
        <f t="shared" si="9"/>
        <v>8.4667588383338099E-2</v>
      </c>
      <c r="AI14" s="19">
        <f t="shared" si="9"/>
        <v>5.7430361499376303E-2</v>
      </c>
      <c r="AJ14" s="19">
        <f t="shared" si="9"/>
        <v>8.9977559595433299E-2</v>
      </c>
      <c r="AK14" s="19">
        <f t="shared" si="9"/>
        <v>0.10802607334171044</v>
      </c>
      <c r="AL14" s="19">
        <f t="shared" si="9"/>
        <v>9.3878995454417691E-2</v>
      </c>
      <c r="AM14" s="19">
        <f t="shared" si="9"/>
        <v>0.13091351683084507</v>
      </c>
      <c r="AN14" s="19">
        <f t="shared" si="9"/>
        <v>0.13573543475411043</v>
      </c>
      <c r="AO14" s="19">
        <f t="shared" si="9"/>
        <v>0.13570137513091662</v>
      </c>
      <c r="AP14" s="19">
        <f t="shared" si="9"/>
        <v>0.14264062364543761</v>
      </c>
      <c r="AQ14" s="19">
        <f t="shared" si="8"/>
        <v>0.12473842329572071</v>
      </c>
      <c r="AR14" s="19">
        <f t="shared" si="8"/>
        <v>0.15724494144882195</v>
      </c>
      <c r="AS14" s="19">
        <f t="shared" si="8"/>
        <v>8.0990849367757578E-2</v>
      </c>
      <c r="AT14" s="19">
        <f t="shared" si="8"/>
        <v>2.1699192007486712E-2</v>
      </c>
      <c r="AU14" s="19">
        <f t="shared" si="8"/>
        <v>6.740857263494382E-2</v>
      </c>
      <c r="AV14" s="19">
        <f t="shared" si="8"/>
        <v>0.11390462458715156</v>
      </c>
      <c r="AW14" s="19">
        <f t="shared" si="8"/>
        <v>0.14425913167315474</v>
      </c>
      <c r="AX14" s="19">
        <f>AX6/$Z14-1</f>
        <v>0.15765368470205199</v>
      </c>
      <c r="AY14" s="19">
        <f t="shared" si="8"/>
        <v>0.11478733439823929</v>
      </c>
      <c r="AZ14" s="19">
        <f t="shared" si="8"/>
        <v>-1</v>
      </c>
      <c r="BA14" s="19">
        <f t="shared" si="8"/>
        <v>-1</v>
      </c>
      <c r="BB14" s="19">
        <f t="shared" si="8"/>
        <v>-1</v>
      </c>
      <c r="BC14" s="19">
        <f t="shared" si="8"/>
        <v>-1</v>
      </c>
      <c r="BD14" s="19">
        <f t="shared" si="8"/>
        <v>-1</v>
      </c>
      <c r="BE14" s="19">
        <f t="shared" si="8"/>
        <v>-1</v>
      </c>
      <c r="BF14" s="567"/>
    </row>
    <row r="15" spans="1:59" s="1" customFormat="1" ht="18.75">
      <c r="X15" s="87" t="s">
        <v>125</v>
      </c>
      <c r="Y15" s="144"/>
      <c r="Z15" s="215">
        <f>AA7</f>
        <v>9.3518669043910272</v>
      </c>
      <c r="AA15" s="19">
        <f>AA7/$Z15-1</f>
        <v>0</v>
      </c>
      <c r="AB15" s="19">
        <f t="shared" si="8"/>
        <v>3.3589450143050037E-3</v>
      </c>
      <c r="AC15" s="19">
        <f t="shared" si="8"/>
        <v>8.3137768913639221E-3</v>
      </c>
      <c r="AD15" s="19">
        <f t="shared" si="8"/>
        <v>-5.8954731325833176E-4</v>
      </c>
      <c r="AE15" s="19">
        <f t="shared" si="8"/>
        <v>4.9062712024181998E-2</v>
      </c>
      <c r="AF15" s="19">
        <f t="shared" si="8"/>
        <v>5.8059513056332612E-2</v>
      </c>
      <c r="AG15" s="19">
        <f t="shared" si="8"/>
        <v>6.6479588941144696E-2</v>
      </c>
      <c r="AH15" s="19">
        <f t="shared" si="8"/>
        <v>6.2089860975176325E-2</v>
      </c>
      <c r="AI15" s="19">
        <f t="shared" si="8"/>
        <v>3.0021958311025276E-2</v>
      </c>
      <c r="AJ15" s="19">
        <f t="shared" si="8"/>
        <v>5.7834533045259651E-2</v>
      </c>
      <c r="AK15" s="19">
        <f t="shared" si="8"/>
        <v>7.3549530579851252E-2</v>
      </c>
      <c r="AL15" s="19">
        <f t="shared" si="8"/>
        <v>5.6055688563191985E-2</v>
      </c>
      <c r="AM15" s="19">
        <f t="shared" si="8"/>
        <v>8.5693963347773128E-2</v>
      </c>
      <c r="AN15" s="19">
        <f t="shared" si="8"/>
        <v>8.8189012373338871E-2</v>
      </c>
      <c r="AO15" s="19">
        <f t="shared" si="8"/>
        <v>8.6512807424588223E-2</v>
      </c>
      <c r="AP15" s="19">
        <f t="shared" si="8"/>
        <v>9.2955346676249828E-2</v>
      </c>
      <c r="AQ15" s="19">
        <f t="shared" si="8"/>
        <v>7.4461776388733192E-2</v>
      </c>
      <c r="AR15" s="19">
        <f t="shared" si="8"/>
        <v>0.10226906599961216</v>
      </c>
      <c r="AS15" s="19">
        <f t="shared" si="8"/>
        <v>3.1416362741409909E-2</v>
      </c>
      <c r="AT15" s="19">
        <f t="shared" si="8"/>
        <v>-2.9007703134259377E-2</v>
      </c>
      <c r="AU15" s="19">
        <f t="shared" si="8"/>
        <v>1.2857852977854467E-2</v>
      </c>
      <c r="AV15" s="19">
        <f t="shared" si="8"/>
        <v>5.5811558234012848E-2</v>
      </c>
      <c r="AW15" s="19">
        <f t="shared" si="8"/>
        <v>8.6945712710404521E-2</v>
      </c>
      <c r="AX15" s="19">
        <f>AX7/$Z15-1</f>
        <v>0.1016524474839624</v>
      </c>
      <c r="AY15" s="19">
        <f t="shared" si="8"/>
        <v>6.4812525038198343E-2</v>
      </c>
      <c r="AZ15" s="19">
        <f t="shared" si="8"/>
        <v>-1</v>
      </c>
      <c r="BA15" s="19">
        <f t="shared" si="8"/>
        <v>-1</v>
      </c>
      <c r="BB15" s="19">
        <f t="shared" si="8"/>
        <v>-1</v>
      </c>
      <c r="BC15" s="19">
        <f t="shared" si="8"/>
        <v>-1</v>
      </c>
      <c r="BD15" s="19">
        <f t="shared" si="8"/>
        <v>-1</v>
      </c>
      <c r="BE15" s="19">
        <f t="shared" si="8"/>
        <v>-1</v>
      </c>
      <c r="BF15" s="567"/>
    </row>
    <row r="16" spans="1:59" s="1" customFormat="1" ht="18.75">
      <c r="X16" s="87" t="s">
        <v>124</v>
      </c>
      <c r="Y16" s="144"/>
      <c r="Z16" s="215">
        <f>AA8</f>
        <v>8.6306550932272046</v>
      </c>
      <c r="AA16" s="19">
        <f>AA8/$Z16-1</f>
        <v>0</v>
      </c>
      <c r="AB16" s="19">
        <f t="shared" si="8"/>
        <v>2.771404486391571E-3</v>
      </c>
      <c r="AC16" s="19">
        <f t="shared" si="8"/>
        <v>6.856780733110357E-3</v>
      </c>
      <c r="AD16" s="19">
        <f t="shared" si="8"/>
        <v>-4.3369985227681429E-4</v>
      </c>
      <c r="AE16" s="19">
        <f t="shared" si="8"/>
        <v>4.9089288117859953E-2</v>
      </c>
      <c r="AF16" s="19">
        <f t="shared" si="8"/>
        <v>5.8039310786262677E-2</v>
      </c>
      <c r="AG16" s="19">
        <f t="shared" si="8"/>
        <v>6.6401763890969079E-2</v>
      </c>
      <c r="AH16" s="19">
        <f t="shared" si="8"/>
        <v>6.2777691825683712E-2</v>
      </c>
      <c r="AI16" s="19">
        <f t="shared" si="8"/>
        <v>3.3509586432565408E-2</v>
      </c>
      <c r="AJ16" s="19">
        <f t="shared" si="8"/>
        <v>6.3680485992019475E-2</v>
      </c>
      <c r="AK16" s="19">
        <f t="shared" si="8"/>
        <v>7.9087113371903106E-2</v>
      </c>
      <c r="AL16" s="19">
        <f t="shared" si="8"/>
        <v>6.2046219698356886E-2</v>
      </c>
      <c r="AM16" s="19">
        <f t="shared" si="8"/>
        <v>9.6538841354953497E-2</v>
      </c>
      <c r="AN16" s="19">
        <f t="shared" si="8"/>
        <v>9.9420433422011678E-2</v>
      </c>
      <c r="AO16" s="19">
        <f t="shared" si="8"/>
        <v>9.8587357722677238E-2</v>
      </c>
      <c r="AP16" s="19">
        <f t="shared" si="8"/>
        <v>0.10546420175189541</v>
      </c>
      <c r="AQ16" s="19">
        <f t="shared" si="8"/>
        <v>8.7012933769144318E-2</v>
      </c>
      <c r="AR16" s="19">
        <f t="shared" si="8"/>
        <v>0.117276049592139</v>
      </c>
      <c r="AS16" s="19">
        <f t="shared" si="8"/>
        <v>4.3240060282297987E-2</v>
      </c>
      <c r="AT16" s="19">
        <f t="shared" si="8"/>
        <v>-1.3580520313379085E-2</v>
      </c>
      <c r="AU16" s="19">
        <f t="shared" si="8"/>
        <v>3.0349305949522787E-2</v>
      </c>
      <c r="AV16" s="19">
        <f t="shared" si="8"/>
        <v>7.7401736710321467E-2</v>
      </c>
      <c r="AW16" s="19">
        <f t="shared" si="8"/>
        <v>0.1092264872779698</v>
      </c>
      <c r="AX16" s="19">
        <f>AX8/$Z16-1</f>
        <v>0.12410628138024626</v>
      </c>
      <c r="AY16" s="19">
        <f t="shared" si="8"/>
        <v>8.4330533527700258E-2</v>
      </c>
      <c r="AZ16" s="19">
        <f t="shared" si="8"/>
        <v>-1</v>
      </c>
      <c r="BA16" s="19">
        <f t="shared" si="8"/>
        <v>-1</v>
      </c>
      <c r="BB16" s="19">
        <f t="shared" si="8"/>
        <v>-1</v>
      </c>
      <c r="BC16" s="19">
        <f t="shared" si="8"/>
        <v>-1</v>
      </c>
      <c r="BD16" s="19">
        <f t="shared" si="8"/>
        <v>-1</v>
      </c>
      <c r="BE16" s="19">
        <f t="shared" si="8"/>
        <v>-1</v>
      </c>
      <c r="BF16" s="567"/>
    </row>
    <row r="17" spans="24:58" s="1" customFormat="1" ht="18.75" customHeight="1">
      <c r="X17" s="87" t="s">
        <v>126</v>
      </c>
      <c r="Y17" s="144"/>
      <c r="Z17" s="41">
        <f>AA9</f>
        <v>123611</v>
      </c>
      <c r="AA17" s="19">
        <f>AA9/$Z17-1</f>
        <v>0</v>
      </c>
      <c r="AB17" s="19">
        <f t="shared" si="8"/>
        <v>3.9640485070098208E-3</v>
      </c>
      <c r="AC17" s="19">
        <f t="shared" si="8"/>
        <v>7.7339395361253338E-3</v>
      </c>
      <c r="AD17" s="19">
        <f t="shared" si="8"/>
        <v>1.0735290548575804E-2</v>
      </c>
      <c r="AE17" s="19">
        <f t="shared" si="8"/>
        <v>1.3380686184886414E-2</v>
      </c>
      <c r="AF17" s="19">
        <f t="shared" si="8"/>
        <v>1.5848104133127316E-2</v>
      </c>
      <c r="AG17" s="19">
        <f t="shared" si="8"/>
        <v>1.8186083762771865E-2</v>
      </c>
      <c r="AH17" s="19">
        <f t="shared" si="8"/>
        <v>2.0596872446627001E-2</v>
      </c>
      <c r="AI17" s="19">
        <f t="shared" si="8"/>
        <v>2.3145189343990458E-2</v>
      </c>
      <c r="AJ17" s="19">
        <f t="shared" si="8"/>
        <v>2.4722718851882153E-2</v>
      </c>
      <c r="AK17" s="19">
        <f t="shared" si="8"/>
        <v>2.6818001634158817E-2</v>
      </c>
      <c r="AL17" s="19">
        <f t="shared" si="8"/>
        <v>2.9973060649942207E-2</v>
      </c>
      <c r="AM17" s="19">
        <f t="shared" si="8"/>
        <v>3.1348342785027183E-2</v>
      </c>
      <c r="AN17" s="19">
        <f t="shared" si="8"/>
        <v>3.3031040926778443E-2</v>
      </c>
      <c r="AO17" s="19">
        <f t="shared" si="8"/>
        <v>3.3783401153619108E-2</v>
      </c>
      <c r="AP17" s="19">
        <f t="shared" si="8"/>
        <v>3.3629693150285966E-2</v>
      </c>
      <c r="AQ17" s="19">
        <f t="shared" si="8"/>
        <v>3.4705649173617292E-2</v>
      </c>
      <c r="AR17" s="19">
        <f t="shared" si="8"/>
        <v>3.5773515302036207E-2</v>
      </c>
      <c r="AS17" s="19">
        <f t="shared" si="8"/>
        <v>3.6186099942561833E-2</v>
      </c>
      <c r="AT17" s="19">
        <f t="shared" si="8"/>
        <v>3.5765425407124019E-2</v>
      </c>
      <c r="AU17" s="19">
        <f t="shared" si="8"/>
        <v>3.5967672779930515E-2</v>
      </c>
      <c r="AV17" s="19">
        <f t="shared" si="8"/>
        <v>3.3880479892566262E-2</v>
      </c>
      <c r="AW17" s="19">
        <f t="shared" si="8"/>
        <v>3.1582949737482879E-2</v>
      </c>
      <c r="AX17" s="19">
        <f>AX9/$Z17-1</f>
        <v>2.9843622331345854E-2</v>
      </c>
      <c r="AY17" s="19">
        <f t="shared" si="8"/>
        <v>2.808811513538445E-2</v>
      </c>
      <c r="AZ17" s="19">
        <f t="shared" si="8"/>
        <v>-1</v>
      </c>
      <c r="BA17" s="19">
        <f t="shared" si="8"/>
        <v>-1</v>
      </c>
      <c r="BB17" s="19">
        <f t="shared" si="8"/>
        <v>-1</v>
      </c>
      <c r="BC17" s="19">
        <f t="shared" si="8"/>
        <v>-1</v>
      </c>
      <c r="BD17" s="19">
        <f t="shared" si="8"/>
        <v>-1</v>
      </c>
      <c r="BE17" s="19">
        <f t="shared" si="8"/>
        <v>-1</v>
      </c>
      <c r="BF17" s="567"/>
    </row>
    <row r="18" spans="24:58" s="1" customFormat="1" ht="14.25">
      <c r="Y18" s="406"/>
    </row>
    <row r="19" spans="24:58" s="1" customFormat="1" ht="14.25">
      <c r="X19" s="564" t="s">
        <v>388</v>
      </c>
      <c r="Y19" s="613"/>
    </row>
    <row r="20" spans="24:58" s="1" customFormat="1" ht="14.25">
      <c r="X20" s="13"/>
      <c r="Y20" s="13" t="s">
        <v>149</v>
      </c>
      <c r="Z20" s="367">
        <v>2005</v>
      </c>
      <c r="AA20" s="13">
        <v>1990</v>
      </c>
      <c r="AB20" s="13">
        <f t="shared" ref="AB20:BE20" si="10">AA20+1</f>
        <v>1991</v>
      </c>
      <c r="AC20" s="13">
        <f t="shared" si="10"/>
        <v>1992</v>
      </c>
      <c r="AD20" s="13">
        <f t="shared" si="10"/>
        <v>1993</v>
      </c>
      <c r="AE20" s="13">
        <f t="shared" si="10"/>
        <v>1994</v>
      </c>
      <c r="AF20" s="13">
        <f t="shared" si="10"/>
        <v>1995</v>
      </c>
      <c r="AG20" s="13">
        <f t="shared" si="10"/>
        <v>1996</v>
      </c>
      <c r="AH20" s="13">
        <f t="shared" si="10"/>
        <v>1997</v>
      </c>
      <c r="AI20" s="13">
        <f t="shared" si="10"/>
        <v>1998</v>
      </c>
      <c r="AJ20" s="13">
        <f t="shared" si="10"/>
        <v>1999</v>
      </c>
      <c r="AK20" s="13">
        <f t="shared" si="10"/>
        <v>2000</v>
      </c>
      <c r="AL20" s="13">
        <f t="shared" si="10"/>
        <v>2001</v>
      </c>
      <c r="AM20" s="13">
        <f t="shared" si="10"/>
        <v>2002</v>
      </c>
      <c r="AN20" s="13">
        <f t="shared" si="10"/>
        <v>2003</v>
      </c>
      <c r="AO20" s="13">
        <f t="shared" si="10"/>
        <v>2004</v>
      </c>
      <c r="AP20" s="13">
        <f t="shared" si="10"/>
        <v>2005</v>
      </c>
      <c r="AQ20" s="13">
        <f t="shared" si="10"/>
        <v>2006</v>
      </c>
      <c r="AR20" s="13">
        <f t="shared" si="10"/>
        <v>2007</v>
      </c>
      <c r="AS20" s="13">
        <f t="shared" si="10"/>
        <v>2008</v>
      </c>
      <c r="AT20" s="13">
        <f t="shared" si="10"/>
        <v>2009</v>
      </c>
      <c r="AU20" s="13">
        <f t="shared" si="10"/>
        <v>2010</v>
      </c>
      <c r="AV20" s="13">
        <f t="shared" si="10"/>
        <v>2011</v>
      </c>
      <c r="AW20" s="13">
        <f t="shared" si="10"/>
        <v>2012</v>
      </c>
      <c r="AX20" s="13">
        <f t="shared" si="10"/>
        <v>2013</v>
      </c>
      <c r="AY20" s="13">
        <f t="shared" si="10"/>
        <v>2014</v>
      </c>
      <c r="AZ20" s="13">
        <f t="shared" si="10"/>
        <v>2015</v>
      </c>
      <c r="BA20" s="13">
        <f t="shared" si="10"/>
        <v>2016</v>
      </c>
      <c r="BB20" s="13">
        <f t="shared" si="10"/>
        <v>2017</v>
      </c>
      <c r="BC20" s="13">
        <f t="shared" si="10"/>
        <v>2018</v>
      </c>
      <c r="BD20" s="13">
        <f t="shared" si="10"/>
        <v>2019</v>
      </c>
      <c r="BE20" s="13">
        <f t="shared" si="10"/>
        <v>2020</v>
      </c>
    </row>
    <row r="21" spans="24:58" s="1" customFormat="1" ht="18.75">
      <c r="X21" s="87" t="s">
        <v>122</v>
      </c>
      <c r="Y21" s="144"/>
      <c r="Z21" s="41">
        <f>AP5</f>
        <v>1305.9388235027141</v>
      </c>
      <c r="AA21" s="649"/>
      <c r="AB21" s="649"/>
      <c r="AC21" s="649"/>
      <c r="AD21" s="649"/>
      <c r="AE21" s="649"/>
      <c r="AF21" s="649"/>
      <c r="AG21" s="649"/>
      <c r="AH21" s="649"/>
      <c r="AI21" s="649"/>
      <c r="AJ21" s="649"/>
      <c r="AK21" s="649"/>
      <c r="AL21" s="649"/>
      <c r="AM21" s="649"/>
      <c r="AN21" s="649"/>
      <c r="AO21" s="649"/>
      <c r="AP21" s="19">
        <f>AP5/$Z21-1</f>
        <v>0</v>
      </c>
      <c r="AQ21" s="19">
        <f t="shared" ref="AQ21:AW21" si="11">AQ5/$Z21-1</f>
        <v>-1.589736505869821E-2</v>
      </c>
      <c r="AR21" s="19">
        <f t="shared" si="11"/>
        <v>1.061333795099717E-2</v>
      </c>
      <c r="AS21" s="19">
        <f t="shared" si="11"/>
        <v>-5.3971144752774869E-2</v>
      </c>
      <c r="AT21" s="19">
        <f t="shared" si="11"/>
        <v>-0.1097544763651026</v>
      </c>
      <c r="AU21" s="19">
        <f t="shared" si="11"/>
        <v>-7.1189091470568955E-2</v>
      </c>
      <c r="AV21" s="19">
        <f t="shared" si="11"/>
        <v>-3.375034477569927E-2</v>
      </c>
      <c r="AW21" s="19">
        <f t="shared" si="11"/>
        <v>-7.4677810039439629E-3</v>
      </c>
      <c r="AX21" s="19">
        <f t="shared" ref="AX21:AY25" si="12">AX5/$Z21-1</f>
        <v>4.2653802877528069E-3</v>
      </c>
      <c r="AY21" s="19">
        <f t="shared" si="12"/>
        <v>-3.0972518358795331E-2</v>
      </c>
      <c r="AZ21" s="19"/>
      <c r="BA21" s="19"/>
      <c r="BB21" s="19"/>
      <c r="BC21" s="19"/>
      <c r="BD21" s="19"/>
      <c r="BE21" s="19"/>
      <c r="BF21" s="567"/>
    </row>
    <row r="22" spans="24:58" s="1" customFormat="1" ht="18.75">
      <c r="X22" s="87" t="s">
        <v>123</v>
      </c>
      <c r="Y22" s="144"/>
      <c r="Z22" s="41">
        <f>AP6</f>
        <v>1219.0191869170544</v>
      </c>
      <c r="AA22" s="649"/>
      <c r="AB22" s="649"/>
      <c r="AC22" s="649"/>
      <c r="AD22" s="649"/>
      <c r="AE22" s="649"/>
      <c r="AF22" s="649"/>
      <c r="AG22" s="649"/>
      <c r="AH22" s="649"/>
      <c r="AI22" s="649"/>
      <c r="AJ22" s="649"/>
      <c r="AK22" s="649"/>
      <c r="AL22" s="649"/>
      <c r="AM22" s="649"/>
      <c r="AN22" s="649"/>
      <c r="AO22" s="649"/>
      <c r="AP22" s="19">
        <f t="shared" ref="AP22:AW25" si="13">AP6/$Z22-1</f>
        <v>0</v>
      </c>
      <c r="AQ22" s="19">
        <f t="shared" si="13"/>
        <v>-1.5667393561242693E-2</v>
      </c>
      <c r="AR22" s="19">
        <f t="shared" si="13"/>
        <v>1.2781199531302523E-2</v>
      </c>
      <c r="AS22" s="19">
        <f t="shared" si="13"/>
        <v>-5.3953774268058918E-2</v>
      </c>
      <c r="AT22" s="19">
        <f t="shared" si="13"/>
        <v>-0.10584380524832371</v>
      </c>
      <c r="AU22" s="19">
        <f t="shared" si="13"/>
        <v>-6.5840518404182258E-2</v>
      </c>
      <c r="AV22" s="19">
        <f t="shared" si="13"/>
        <v>-2.514876371768382E-2</v>
      </c>
      <c r="AW22" s="19">
        <f t="shared" si="13"/>
        <v>1.4164628792503464E-3</v>
      </c>
      <c r="AX22" s="19">
        <f t="shared" si="12"/>
        <v>1.313891764911812E-2</v>
      </c>
      <c r="AY22" s="19">
        <f t="shared" si="12"/>
        <v>-2.4376246276223035E-2</v>
      </c>
      <c r="AZ22" s="19"/>
      <c r="BA22" s="19"/>
      <c r="BB22" s="19"/>
      <c r="BC22" s="19"/>
      <c r="BD22" s="19"/>
      <c r="BE22" s="19"/>
      <c r="BF22" s="567"/>
    </row>
    <row r="23" spans="24:58" s="1" customFormat="1" ht="18.75">
      <c r="X23" s="87" t="s">
        <v>125</v>
      </c>
      <c r="Y23" s="144"/>
      <c r="Z23" s="215">
        <f>AP7</f>
        <v>10.221172934558842</v>
      </c>
      <c r="AA23" s="649"/>
      <c r="AB23" s="649"/>
      <c r="AC23" s="649"/>
      <c r="AD23" s="649"/>
      <c r="AE23" s="649"/>
      <c r="AF23" s="649"/>
      <c r="AG23" s="649"/>
      <c r="AH23" s="649"/>
      <c r="AI23" s="649"/>
      <c r="AJ23" s="649"/>
      <c r="AK23" s="649"/>
      <c r="AL23" s="649"/>
      <c r="AM23" s="649"/>
      <c r="AN23" s="649"/>
      <c r="AO23" s="649"/>
      <c r="AP23" s="19">
        <f t="shared" si="13"/>
        <v>0</v>
      </c>
      <c r="AQ23" s="19">
        <f t="shared" si="13"/>
        <v>-1.6920700688968449E-2</v>
      </c>
      <c r="AR23" s="19">
        <f t="shared" si="13"/>
        <v>8.5215918030741022E-3</v>
      </c>
      <c r="AS23" s="19">
        <f t="shared" si="13"/>
        <v>-5.6305121816718318E-2</v>
      </c>
      <c r="AT23" s="19">
        <f t="shared" si="13"/>
        <v>-0.11159014883948093</v>
      </c>
      <c r="AU23" s="19">
        <f t="shared" si="13"/>
        <v>-7.3285238909327033E-2</v>
      </c>
      <c r="AV23" s="19">
        <f t="shared" si="13"/>
        <v>-3.3984726416494193E-2</v>
      </c>
      <c r="AW23" s="19">
        <f t="shared" si="13"/>
        <v>-5.4985173768725693E-3</v>
      </c>
      <c r="AX23" s="19">
        <f t="shared" si="12"/>
        <v>7.9574164069566855E-3</v>
      </c>
      <c r="AY23" s="19">
        <f t="shared" si="12"/>
        <v>-2.5749287675507992E-2</v>
      </c>
      <c r="AZ23" s="19"/>
      <c r="BA23" s="19"/>
      <c r="BB23" s="19"/>
      <c r="BC23" s="19"/>
      <c r="BD23" s="19"/>
      <c r="BE23" s="19"/>
      <c r="BF23" s="567"/>
    </row>
    <row r="24" spans="24:58" s="1" customFormat="1" ht="18.75">
      <c r="X24" s="87" t="s">
        <v>124</v>
      </c>
      <c r="Y24" s="144"/>
      <c r="Z24" s="215">
        <f>AP8</f>
        <v>9.5408802432303421</v>
      </c>
      <c r="AA24" s="649"/>
      <c r="AB24" s="649"/>
      <c r="AC24" s="649"/>
      <c r="AD24" s="649"/>
      <c r="AE24" s="649"/>
      <c r="AF24" s="649"/>
      <c r="AG24" s="649"/>
      <c r="AH24" s="649"/>
      <c r="AI24" s="649"/>
      <c r="AJ24" s="649"/>
      <c r="AK24" s="649"/>
      <c r="AL24" s="649"/>
      <c r="AM24" s="649"/>
      <c r="AN24" s="649"/>
      <c r="AO24" s="649"/>
      <c r="AP24" s="19">
        <f t="shared" si="13"/>
        <v>0</v>
      </c>
      <c r="AQ24" s="19">
        <f t="shared" si="13"/>
        <v>-1.6690968331231626E-2</v>
      </c>
      <c r="AR24" s="19">
        <f t="shared" si="13"/>
        <v>1.068496638925498E-2</v>
      </c>
      <c r="AS24" s="19">
        <f t="shared" si="13"/>
        <v>-5.6287794187262707E-2</v>
      </c>
      <c r="AT24" s="19">
        <f t="shared" si="13"/>
        <v>-0.10768754146594461</v>
      </c>
      <c r="AU24" s="19">
        <f t="shared" si="13"/>
        <v>-6.7948736542832955E-2</v>
      </c>
      <c r="AV24" s="19">
        <f t="shared" si="13"/>
        <v>-2.5385231830304056E-2</v>
      </c>
      <c r="AW24" s="19">
        <f t="shared" si="13"/>
        <v>3.4033535596287301E-3</v>
      </c>
      <c r="AX24" s="19">
        <f t="shared" si="12"/>
        <v>1.6863576042360773E-2</v>
      </c>
      <c r="AY24" s="19">
        <f t="shared" si="12"/>
        <v>-1.9117460511795303E-2</v>
      </c>
      <c r="AZ24" s="19"/>
      <c r="BA24" s="19"/>
      <c r="BB24" s="19"/>
      <c r="BC24" s="19"/>
      <c r="BD24" s="19"/>
      <c r="BE24" s="19"/>
      <c r="BF24" s="567"/>
    </row>
    <row r="25" spans="24:58" s="1" customFormat="1" ht="18.75" customHeight="1">
      <c r="X25" s="87" t="s">
        <v>126</v>
      </c>
      <c r="Y25" s="144"/>
      <c r="Z25" s="41">
        <f>AP9</f>
        <v>127768</v>
      </c>
      <c r="AA25" s="649"/>
      <c r="AB25" s="649"/>
      <c r="AC25" s="649"/>
      <c r="AD25" s="649"/>
      <c r="AE25" s="649"/>
      <c r="AF25" s="649"/>
      <c r="AG25" s="649"/>
      <c r="AH25" s="649"/>
      <c r="AI25" s="649"/>
      <c r="AJ25" s="649"/>
      <c r="AK25" s="649"/>
      <c r="AL25" s="649"/>
      <c r="AM25" s="649"/>
      <c r="AN25" s="649"/>
      <c r="AO25" s="649"/>
      <c r="AP25" s="19">
        <f t="shared" si="13"/>
        <v>0</v>
      </c>
      <c r="AQ25" s="19">
        <f t="shared" si="13"/>
        <v>1.0409492204621618E-3</v>
      </c>
      <c r="AR25" s="19">
        <f t="shared" si="13"/>
        <v>2.0740717550560284E-3</v>
      </c>
      <c r="AS25" s="19">
        <f t="shared" si="13"/>
        <v>2.4732327343308658E-3</v>
      </c>
      <c r="AT25" s="19">
        <f t="shared" si="13"/>
        <v>2.0662450691879553E-3</v>
      </c>
      <c r="AU25" s="19">
        <f t="shared" si="13"/>
        <v>2.2619122158913374E-3</v>
      </c>
      <c r="AV25" s="19">
        <f t="shared" si="13"/>
        <v>2.4262726191226491E-4</v>
      </c>
      <c r="AW25" s="19">
        <f t="shared" si="13"/>
        <v>-1.9801515246383738E-3</v>
      </c>
      <c r="AX25" s="19">
        <f t="shared" si="12"/>
        <v>-3.6628889862876379E-3</v>
      </c>
      <c r="AY25" s="19">
        <f t="shared" si="12"/>
        <v>-5.3612798196731593E-3</v>
      </c>
      <c r="AZ25" s="19"/>
      <c r="BA25" s="19"/>
      <c r="BB25" s="19"/>
      <c r="BC25" s="19"/>
      <c r="BD25" s="19"/>
      <c r="BE25" s="19"/>
      <c r="BF25" s="567"/>
    </row>
    <row r="26" spans="24:58" s="1" customFormat="1" ht="18.75" customHeight="1">
      <c r="X26" s="472"/>
      <c r="Y26" s="465"/>
      <c r="Z26" s="465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567"/>
    </row>
    <row r="27" spans="24:58" s="1" customFormat="1" ht="14.25">
      <c r="X27" s="667" t="s">
        <v>387</v>
      </c>
      <c r="Y27" s="406"/>
    </row>
    <row r="28" spans="24:58" s="1" customFormat="1" ht="14.25">
      <c r="X28" s="13"/>
      <c r="Y28" s="13" t="s">
        <v>149</v>
      </c>
      <c r="Z28" s="367"/>
      <c r="AA28" s="13">
        <v>1990</v>
      </c>
      <c r="AB28" s="13">
        <f t="shared" ref="AB28:AT28" si="14">AA28+1</f>
        <v>1991</v>
      </c>
      <c r="AC28" s="13">
        <f t="shared" si="14"/>
        <v>1992</v>
      </c>
      <c r="AD28" s="13">
        <f t="shared" si="14"/>
        <v>1993</v>
      </c>
      <c r="AE28" s="13">
        <f t="shared" si="14"/>
        <v>1994</v>
      </c>
      <c r="AF28" s="13">
        <f t="shared" si="14"/>
        <v>1995</v>
      </c>
      <c r="AG28" s="13">
        <f t="shared" si="14"/>
        <v>1996</v>
      </c>
      <c r="AH28" s="13">
        <f t="shared" si="14"/>
        <v>1997</v>
      </c>
      <c r="AI28" s="13">
        <f t="shared" si="14"/>
        <v>1998</v>
      </c>
      <c r="AJ28" s="13">
        <f t="shared" si="14"/>
        <v>1999</v>
      </c>
      <c r="AK28" s="13">
        <f t="shared" si="14"/>
        <v>2000</v>
      </c>
      <c r="AL28" s="13">
        <f t="shared" si="14"/>
        <v>2001</v>
      </c>
      <c r="AM28" s="13">
        <f t="shared" si="14"/>
        <v>2002</v>
      </c>
      <c r="AN28" s="13">
        <f t="shared" si="14"/>
        <v>2003</v>
      </c>
      <c r="AO28" s="13">
        <f t="shared" si="14"/>
        <v>2004</v>
      </c>
      <c r="AP28" s="13">
        <f t="shared" si="14"/>
        <v>2005</v>
      </c>
      <c r="AQ28" s="13">
        <f>AP28+1</f>
        <v>2006</v>
      </c>
      <c r="AR28" s="13">
        <f>AQ28+1</f>
        <v>2007</v>
      </c>
      <c r="AS28" s="13">
        <f>AR28+1</f>
        <v>2008</v>
      </c>
      <c r="AT28" s="13">
        <f t="shared" si="14"/>
        <v>2009</v>
      </c>
      <c r="AU28" s="13">
        <f>AT28+1</f>
        <v>2010</v>
      </c>
      <c r="AV28" s="13">
        <f>AU28+1</f>
        <v>2011</v>
      </c>
      <c r="AW28" s="13">
        <f>AV28+1</f>
        <v>2012</v>
      </c>
      <c r="AX28" s="13">
        <f>AW28+1</f>
        <v>2013</v>
      </c>
      <c r="AY28" s="13">
        <f t="shared" ref="AY28:BE28" si="15">AX28+1</f>
        <v>2014</v>
      </c>
      <c r="AZ28" s="13">
        <f t="shared" si="15"/>
        <v>2015</v>
      </c>
      <c r="BA28" s="13">
        <f t="shared" si="15"/>
        <v>2016</v>
      </c>
      <c r="BB28" s="13">
        <f t="shared" si="15"/>
        <v>2017</v>
      </c>
      <c r="BC28" s="13">
        <f t="shared" si="15"/>
        <v>2018</v>
      </c>
      <c r="BD28" s="13">
        <f t="shared" si="15"/>
        <v>2019</v>
      </c>
      <c r="BE28" s="13">
        <f t="shared" si="15"/>
        <v>2020</v>
      </c>
    </row>
    <row r="29" spans="24:58" s="1" customFormat="1" ht="18.75">
      <c r="X29" s="87" t="s">
        <v>122</v>
      </c>
      <c r="Y29" s="144"/>
      <c r="Z29" s="144"/>
      <c r="AA29" s="144"/>
      <c r="AB29" s="19">
        <f t="shared" ref="AB29:AT29" si="16">AB5/AA5-1</f>
        <v>7.3363085422837315E-3</v>
      </c>
      <c r="AC29" s="19">
        <f t="shared" si="16"/>
        <v>8.7117937262675138E-3</v>
      </c>
      <c r="AD29" s="19">
        <f t="shared" si="16"/>
        <v>-5.8778956605242128E-3</v>
      </c>
      <c r="AE29" s="19">
        <f t="shared" si="16"/>
        <v>5.2428878568716586E-2</v>
      </c>
      <c r="AF29" s="19">
        <f t="shared" si="16"/>
        <v>1.103175678593904E-2</v>
      </c>
      <c r="AG29" s="19">
        <f t="shared" si="16"/>
        <v>1.0277856777075156E-2</v>
      </c>
      <c r="AH29" s="19">
        <f t="shared" si="16"/>
        <v>-1.7581086937901169E-3</v>
      </c>
      <c r="AI29" s="19">
        <f t="shared" si="16"/>
        <v>-2.7771710717958475E-2</v>
      </c>
      <c r="AJ29" s="19">
        <f t="shared" si="16"/>
        <v>2.8585400083093404E-2</v>
      </c>
      <c r="AK29" s="19">
        <f t="shared" si="16"/>
        <v>1.6930925844707678E-2</v>
      </c>
      <c r="AL29" s="19">
        <f t="shared" si="16"/>
        <v>-1.3272741709591251E-2</v>
      </c>
      <c r="AM29" s="19">
        <f t="shared" si="16"/>
        <v>2.9437802537724211E-2</v>
      </c>
      <c r="AN29" s="19">
        <f t="shared" si="16"/>
        <v>3.9334156793440211E-3</v>
      </c>
      <c r="AO29" s="19">
        <f t="shared" si="16"/>
        <v>-8.1318020006748704E-4</v>
      </c>
      <c r="AP29" s="19">
        <f t="shared" si="16"/>
        <v>5.7799901016988287E-3</v>
      </c>
      <c r="AQ29" s="19">
        <f t="shared" si="16"/>
        <v>-1.589736505869821E-2</v>
      </c>
      <c r="AR29" s="19">
        <f t="shared" si="16"/>
        <v>2.6938961515204696E-2</v>
      </c>
      <c r="AS29" s="19">
        <f t="shared" si="16"/>
        <v>-6.3906224347598628E-2</v>
      </c>
      <c r="AT29" s="19">
        <f t="shared" si="16"/>
        <v>-5.8965782389111099E-2</v>
      </c>
      <c r="AU29" s="19">
        <f t="shared" ref="AU29:AY33" si="17">AU5/AT5-1</f>
        <v>4.3319942499761233E-2</v>
      </c>
      <c r="AV29" s="19">
        <f t="shared" si="17"/>
        <v>4.0308254727698944E-2</v>
      </c>
      <c r="AW29" s="19">
        <f t="shared" si="17"/>
        <v>2.720059316932355E-2</v>
      </c>
      <c r="AX29" s="19">
        <f t="shared" si="17"/>
        <v>1.1821441225922991E-2</v>
      </c>
      <c r="AY29" s="19">
        <f t="shared" si="17"/>
        <v>-3.5088233984976513E-2</v>
      </c>
      <c r="AZ29" s="19"/>
      <c r="BA29" s="19"/>
      <c r="BB29" s="19"/>
      <c r="BC29" s="19"/>
      <c r="BD29" s="19"/>
      <c r="BE29" s="19"/>
      <c r="BF29" s="567"/>
    </row>
    <row r="30" spans="24:58" s="1" customFormat="1" ht="18.75">
      <c r="X30" s="87" t="s">
        <v>123</v>
      </c>
      <c r="Y30" s="144"/>
      <c r="Z30" s="144"/>
      <c r="AA30" s="144"/>
      <c r="AB30" s="19">
        <f t="shared" ref="AB30:AT30" si="18">AB6/AA6-1</f>
        <v>6.7464389752178722E-3</v>
      </c>
      <c r="AC30" s="19">
        <f t="shared" si="18"/>
        <v>7.8443895263824448E-3</v>
      </c>
      <c r="AD30" s="19">
        <f t="shared" si="18"/>
        <v>-4.2840803913893888E-3</v>
      </c>
      <c r="AE30" s="19">
        <f t="shared" si="18"/>
        <v>5.2291446246989892E-2</v>
      </c>
      <c r="AF30" s="19">
        <f t="shared" si="18"/>
        <v>1.0986840938888909E-2</v>
      </c>
      <c r="AG30" s="19">
        <f t="shared" si="18"/>
        <v>1.0223421882045169E-2</v>
      </c>
      <c r="AH30" s="19">
        <f t="shared" si="18"/>
        <v>-1.0387290952267314E-3</v>
      </c>
      <c r="AI30" s="19">
        <f t="shared" si="18"/>
        <v>-2.5111128216302792E-2</v>
      </c>
      <c r="AJ30" s="19">
        <f t="shared" si="18"/>
        <v>3.0779519182622117E-2</v>
      </c>
      <c r="AK30" s="19">
        <f t="shared" si="18"/>
        <v>1.6558610392838125E-2</v>
      </c>
      <c r="AL30" s="19">
        <f t="shared" si="18"/>
        <v>-1.2767820385874651E-2</v>
      </c>
      <c r="AM30" s="19">
        <f t="shared" si="18"/>
        <v>3.3856140880594188E-2</v>
      </c>
      <c r="AN30" s="19">
        <f t="shared" si="18"/>
        <v>4.2637371041225336E-3</v>
      </c>
      <c r="AO30" s="19">
        <f t="shared" si="18"/>
        <v>-2.9989046878009518E-5</v>
      </c>
      <c r="AP30" s="19">
        <f t="shared" si="18"/>
        <v>6.1100995970186922E-3</v>
      </c>
      <c r="AQ30" s="19">
        <f t="shared" si="18"/>
        <v>-1.5667393561242693E-2</v>
      </c>
      <c r="AR30" s="19">
        <f t="shared" si="18"/>
        <v>2.8901402743804372E-2</v>
      </c>
      <c r="AS30" s="19">
        <f t="shared" si="18"/>
        <v>-6.5892784967024776E-2</v>
      </c>
      <c r="AT30" s="19">
        <f t="shared" si="18"/>
        <v>-5.4849361023683874E-2</v>
      </c>
      <c r="AU30" s="19">
        <f t="shared" si="17"/>
        <v>4.4738589386221328E-2</v>
      </c>
      <c r="AV30" s="19">
        <f t="shared" si="17"/>
        <v>4.35597512932E-2</v>
      </c>
      <c r="AW30" s="19">
        <f t="shared" si="17"/>
        <v>2.7250544091468765E-2</v>
      </c>
      <c r="AX30" s="19">
        <f t="shared" si="17"/>
        <v>1.1705873834112701E-2</v>
      </c>
      <c r="AY30" s="19">
        <f t="shared" si="17"/>
        <v>-3.7028647574205542E-2</v>
      </c>
      <c r="AZ30" s="19"/>
      <c r="BA30" s="19"/>
      <c r="BB30" s="19"/>
      <c r="BC30" s="19"/>
      <c r="BD30" s="19"/>
      <c r="BE30" s="19"/>
      <c r="BF30" s="567"/>
    </row>
    <row r="31" spans="24:58" s="1" customFormat="1" ht="18.75">
      <c r="X31" s="87" t="s">
        <v>125</v>
      </c>
      <c r="Y31" s="144"/>
      <c r="Z31" s="144"/>
      <c r="AA31" s="144"/>
      <c r="AB31" s="19">
        <f t="shared" ref="AB31:AT31" si="19">AB7/AA7-1</f>
        <v>3.3589450143050037E-3</v>
      </c>
      <c r="AC31" s="19">
        <f t="shared" si="19"/>
        <v>4.9382445850305601E-3</v>
      </c>
      <c r="AD31" s="19">
        <f t="shared" si="19"/>
        <v>-8.8299142674328479E-3</v>
      </c>
      <c r="AE31" s="19">
        <f t="shared" si="19"/>
        <v>4.9681548961149069E-2</v>
      </c>
      <c r="AF31" s="19">
        <f t="shared" si="19"/>
        <v>8.5760373798731138E-3</v>
      </c>
      <c r="AG31" s="19">
        <f t="shared" si="19"/>
        <v>7.9580361793543108E-3</v>
      </c>
      <c r="AH31" s="19">
        <f t="shared" si="19"/>
        <v>-4.116091870381644E-3</v>
      </c>
      <c r="AI31" s="19">
        <f t="shared" si="19"/>
        <v>-3.0193210426382677E-2</v>
      </c>
      <c r="AJ31" s="19">
        <f t="shared" si="19"/>
        <v>2.7001924094744556E-2</v>
      </c>
      <c r="AK31" s="19">
        <f t="shared" si="19"/>
        <v>1.4855818224568385E-2</v>
      </c>
      <c r="AL31" s="19">
        <f t="shared" si="19"/>
        <v>-1.6295328271635823E-2</v>
      </c>
      <c r="AM31" s="19">
        <f t="shared" si="19"/>
        <v>2.8065068069379251E-2</v>
      </c>
      <c r="AN31" s="19">
        <f t="shared" si="19"/>
        <v>2.29811448695183E-3</v>
      </c>
      <c r="AO31" s="19">
        <f t="shared" si="19"/>
        <v>-1.5403619497084131E-3</v>
      </c>
      <c r="AP31" s="19">
        <f t="shared" si="19"/>
        <v>5.9295566583632553E-3</v>
      </c>
      <c r="AQ31" s="19">
        <f t="shared" si="19"/>
        <v>-1.6920700688968449E-2</v>
      </c>
      <c r="AR31" s="19">
        <f t="shared" si="19"/>
        <v>2.5880203672148605E-2</v>
      </c>
      <c r="AS31" s="19">
        <f t="shared" si="19"/>
        <v>-6.4278954607102423E-2</v>
      </c>
      <c r="AT31" s="19">
        <f t="shared" si="19"/>
        <v>-5.8583582788106825E-2</v>
      </c>
      <c r="AU31" s="19">
        <f t="shared" si="17"/>
        <v>4.3116259775954457E-2</v>
      </c>
      <c r="AV31" s="19">
        <f t="shared" si="17"/>
        <v>4.2408423975656806E-2</v>
      </c>
      <c r="AW31" s="19">
        <f t="shared" si="17"/>
        <v>2.9488362988247419E-2</v>
      </c>
      <c r="AX31" s="19">
        <f t="shared" si="17"/>
        <v>1.353033054142605E-2</v>
      </c>
      <c r="AY31" s="19">
        <f t="shared" si="17"/>
        <v>-3.3440603277287484E-2</v>
      </c>
      <c r="AZ31" s="19"/>
      <c r="BA31" s="19"/>
      <c r="BB31" s="19"/>
      <c r="BC31" s="19"/>
      <c r="BD31" s="19"/>
      <c r="BE31" s="19"/>
      <c r="BF31" s="567"/>
    </row>
    <row r="32" spans="24:58" s="1" customFormat="1" ht="18.75">
      <c r="X32" s="87" t="s">
        <v>124</v>
      </c>
      <c r="Y32" s="144"/>
      <c r="Z32" s="144"/>
      <c r="AA32" s="144"/>
      <c r="AB32" s="19">
        <f t="shared" ref="AB32:AT32" si="20">AB8/AA8-1</f>
        <v>2.771404486391571E-3</v>
      </c>
      <c r="AC32" s="19">
        <f t="shared" si="20"/>
        <v>4.0740853084171302E-3</v>
      </c>
      <c r="AD32" s="19">
        <f t="shared" si="20"/>
        <v>-7.2408317894813168E-3</v>
      </c>
      <c r="AE32" s="19">
        <f t="shared" si="20"/>
        <v>4.9544475401799515E-2</v>
      </c>
      <c r="AF32" s="19">
        <f t="shared" si="20"/>
        <v>8.5312306300062701E-3</v>
      </c>
      <c r="AG32" s="19">
        <f t="shared" si="20"/>
        <v>7.9037262788392848E-3</v>
      </c>
      <c r="AH32" s="19">
        <f t="shared" si="20"/>
        <v>-3.3984115443151941E-3</v>
      </c>
      <c r="AI32" s="19">
        <f t="shared" si="20"/>
        <v>-2.7539254557404691E-2</v>
      </c>
      <c r="AJ32" s="19">
        <f t="shared" si="20"/>
        <v>2.9192665414548458E-2</v>
      </c>
      <c r="AK32" s="19">
        <f t="shared" si="20"/>
        <v>1.4484262504369516E-2</v>
      </c>
      <c r="AL32" s="19">
        <f t="shared" si="20"/>
        <v>-1.5791953645241108E-2</v>
      </c>
      <c r="AM32" s="19">
        <f t="shared" si="20"/>
        <v>3.2477514647519801E-2</v>
      </c>
      <c r="AN32" s="19">
        <f t="shared" si="20"/>
        <v>2.627897853118899E-3</v>
      </c>
      <c r="AO32" s="19">
        <f t="shared" si="20"/>
        <v>-7.5774078233348252E-4</v>
      </c>
      <c r="AP32" s="19">
        <f t="shared" si="20"/>
        <v>6.2597152432863901E-3</v>
      </c>
      <c r="AQ32" s="19">
        <f t="shared" si="20"/>
        <v>-1.6690968331231626E-2</v>
      </c>
      <c r="AR32" s="19">
        <f t="shared" si="20"/>
        <v>2.7840621654849462E-2</v>
      </c>
      <c r="AS32" s="19">
        <f t="shared" si="20"/>
        <v>-6.6264724225376326E-2</v>
      </c>
      <c r="AT32" s="19">
        <f t="shared" si="20"/>
        <v>-5.4465489544469392E-2</v>
      </c>
      <c r="AU32" s="19">
        <f t="shared" si="17"/>
        <v>4.4534629706276752E-2</v>
      </c>
      <c r="AV32" s="19">
        <f t="shared" si="17"/>
        <v>4.5666484646619265E-2</v>
      </c>
      <c r="AW32" s="19">
        <f t="shared" si="17"/>
        <v>2.9538425160534842E-2</v>
      </c>
      <c r="AX32" s="19">
        <f t="shared" si="17"/>
        <v>1.3414567965097213E-2</v>
      </c>
      <c r="AY32" s="19">
        <f t="shared" si="17"/>
        <v>-3.538433021093601E-2</v>
      </c>
      <c r="AZ32" s="19"/>
      <c r="BA32" s="19"/>
      <c r="BB32" s="19"/>
      <c r="BC32" s="19"/>
      <c r="BD32" s="19"/>
      <c r="BE32" s="19"/>
      <c r="BF32" s="567"/>
    </row>
    <row r="33" spans="24:58" s="1" customFormat="1" ht="18.75" customHeight="1">
      <c r="X33" s="87" t="s">
        <v>152</v>
      </c>
      <c r="Y33" s="144"/>
      <c r="Z33" s="144"/>
      <c r="AA33" s="144"/>
      <c r="AB33" s="19">
        <f t="shared" ref="AB33:AT33" si="21">AB9/AA9-1</f>
        <v>3.9640485070098208E-3</v>
      </c>
      <c r="AC33" s="19">
        <f t="shared" si="21"/>
        <v>3.7550060031747989E-3</v>
      </c>
      <c r="AD33" s="19">
        <f t="shared" si="21"/>
        <v>2.9783168897059564E-3</v>
      </c>
      <c r="AE33" s="19">
        <f t="shared" si="21"/>
        <v>2.6172981798973094E-3</v>
      </c>
      <c r="AF33" s="19">
        <f t="shared" si="21"/>
        <v>2.4348381431364974E-3</v>
      </c>
      <c r="AG33" s="19">
        <f t="shared" si="21"/>
        <v>2.30150513657712E-3</v>
      </c>
      <c r="AH33" s="19">
        <f t="shared" si="21"/>
        <v>2.3677289665420265E-3</v>
      </c>
      <c r="AI33" s="19">
        <f t="shared" si="21"/>
        <v>2.4968887972922627E-3</v>
      </c>
      <c r="AJ33" s="19">
        <f t="shared" si="21"/>
        <v>1.5418432538427673E-3</v>
      </c>
      <c r="AK33" s="19">
        <f t="shared" si="21"/>
        <v>2.0447314612330736E-3</v>
      </c>
      <c r="AL33" s="19">
        <f t="shared" si="21"/>
        <v>3.0726565085168467E-3</v>
      </c>
      <c r="AM33" s="19">
        <f t="shared" si="21"/>
        <v>1.3352602972132033E-3</v>
      </c>
      <c r="AN33" s="19">
        <f t="shared" si="21"/>
        <v>1.6315516997944535E-3</v>
      </c>
      <c r="AO33" s="19">
        <f t="shared" si="21"/>
        <v>7.2830360079567669E-4</v>
      </c>
      <c r="AP33" s="19">
        <f t="shared" si="21"/>
        <v>-1.486849210013963E-4</v>
      </c>
      <c r="AQ33" s="19">
        <f t="shared" si="21"/>
        <v>1.0409492204621618E-3</v>
      </c>
      <c r="AR33" s="19">
        <f t="shared" si="21"/>
        <v>1.0320482247989649E-3</v>
      </c>
      <c r="AS33" s="19">
        <f t="shared" si="21"/>
        <v>3.983348043081758E-4</v>
      </c>
      <c r="AT33" s="19">
        <f t="shared" si="21"/>
        <v>-4.0598357328003321E-4</v>
      </c>
      <c r="AU33" s="19">
        <f t="shared" si="17"/>
        <v>1.9526368407896122E-4</v>
      </c>
      <c r="AV33" s="19">
        <f t="shared" si="17"/>
        <v>-2.014727816519235E-3</v>
      </c>
      <c r="AW33" s="19">
        <f t="shared" si="17"/>
        <v>-2.22223961063861E-3</v>
      </c>
      <c r="AX33" s="19">
        <f t="shared" si="17"/>
        <v>-1.6860761479041697E-3</v>
      </c>
      <c r="AY33" s="19">
        <f t="shared" si="17"/>
        <v>-1.7046347211311375E-3</v>
      </c>
      <c r="AZ33" s="19"/>
      <c r="BA33" s="19"/>
      <c r="BB33" s="19"/>
      <c r="BC33" s="19"/>
      <c r="BD33" s="19"/>
      <c r="BE33" s="19"/>
      <c r="BF33" s="567"/>
    </row>
  </sheetData>
  <phoneticPr fontId="9"/>
  <pageMargins left="0.28000000000000003" right="0.32" top="0.71" bottom="0.24" header="0.51181102362204722" footer="0.26"/>
  <pageSetup paperSize="9" scale="41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33"/>
  <sheetViews>
    <sheetView zoomScale="80" zoomScaleNormal="80" workbookViewId="0">
      <pane xSplit="25" ySplit="4" topLeftCell="AO5" activePane="bottomRight" state="frozen"/>
      <selection pane="topRight" activeCell="Z1" sqref="Z1"/>
      <selection pane="bottomLeft" activeCell="A5" sqref="A5"/>
      <selection pane="bottomRight" activeCell="AP8" sqref="AP8"/>
    </sheetView>
  </sheetViews>
  <sheetFormatPr defaultRowHeight="13.5"/>
  <cols>
    <col min="1" max="1" width="1.625" style="83" customWidth="1"/>
    <col min="2" max="23" width="1.625" style="83" hidden="1" customWidth="1"/>
    <col min="24" max="24" width="45.375" style="83" customWidth="1"/>
    <col min="25" max="25" width="12.75" style="359" bestFit="1" customWidth="1"/>
    <col min="26" max="51" width="10.625" style="83" customWidth="1"/>
    <col min="52" max="57" width="10.625" style="83" hidden="1" customWidth="1"/>
    <col min="58" max="58" width="40.875" style="83" customWidth="1"/>
    <col min="59" max="16384" width="9" style="83"/>
  </cols>
  <sheetData>
    <row r="1" spans="1:58" ht="23.25">
      <c r="A1" s="358" t="s">
        <v>261</v>
      </c>
      <c r="Z1" s="154"/>
    </row>
    <row r="2" spans="1:58" ht="15" customHeight="1">
      <c r="Y2" s="370"/>
    </row>
    <row r="3" spans="1:58" s="1" customFormat="1" ht="14.25">
      <c r="X3" s="1" t="s">
        <v>153</v>
      </c>
      <c r="Y3" s="371"/>
    </row>
    <row r="4" spans="1:58" s="1" customFormat="1" ht="14.25">
      <c r="X4" s="13"/>
      <c r="Y4" s="13" t="s">
        <v>149</v>
      </c>
      <c r="Z4" s="367"/>
      <c r="AA4" s="13">
        <v>1990</v>
      </c>
      <c r="AB4" s="13">
        <f t="shared" ref="AB4:BE4" si="0">AA4+1</f>
        <v>1991</v>
      </c>
      <c r="AC4" s="13">
        <f t="shared" si="0"/>
        <v>1992</v>
      </c>
      <c r="AD4" s="13">
        <f t="shared" si="0"/>
        <v>1993</v>
      </c>
      <c r="AE4" s="13">
        <f t="shared" si="0"/>
        <v>1994</v>
      </c>
      <c r="AF4" s="13">
        <f t="shared" si="0"/>
        <v>1995</v>
      </c>
      <c r="AG4" s="13">
        <f t="shared" si="0"/>
        <v>1996</v>
      </c>
      <c r="AH4" s="13">
        <f t="shared" si="0"/>
        <v>1997</v>
      </c>
      <c r="AI4" s="13">
        <f t="shared" si="0"/>
        <v>1998</v>
      </c>
      <c r="AJ4" s="13">
        <f t="shared" si="0"/>
        <v>1999</v>
      </c>
      <c r="AK4" s="13">
        <f t="shared" si="0"/>
        <v>2000</v>
      </c>
      <c r="AL4" s="13">
        <f t="shared" si="0"/>
        <v>2001</v>
      </c>
      <c r="AM4" s="13">
        <f t="shared" si="0"/>
        <v>2002</v>
      </c>
      <c r="AN4" s="13">
        <f t="shared" si="0"/>
        <v>2003</v>
      </c>
      <c r="AO4" s="13">
        <f t="shared" si="0"/>
        <v>2004</v>
      </c>
      <c r="AP4" s="13">
        <f t="shared" si="0"/>
        <v>2005</v>
      </c>
      <c r="AQ4" s="13">
        <f t="shared" si="0"/>
        <v>2006</v>
      </c>
      <c r="AR4" s="13">
        <f t="shared" si="0"/>
        <v>2007</v>
      </c>
      <c r="AS4" s="13">
        <f t="shared" si="0"/>
        <v>2008</v>
      </c>
      <c r="AT4" s="13">
        <f t="shared" si="0"/>
        <v>2009</v>
      </c>
      <c r="AU4" s="13">
        <f>AT4+1</f>
        <v>2010</v>
      </c>
      <c r="AV4" s="13">
        <f>AU4+1</f>
        <v>2011</v>
      </c>
      <c r="AW4" s="13">
        <f>AV4+1</f>
        <v>2012</v>
      </c>
      <c r="AX4" s="13">
        <f>AW4+1</f>
        <v>2013</v>
      </c>
      <c r="AY4" s="13">
        <f t="shared" si="0"/>
        <v>2014</v>
      </c>
      <c r="AZ4" s="13">
        <f t="shared" si="0"/>
        <v>2015</v>
      </c>
      <c r="BA4" s="13">
        <f t="shared" si="0"/>
        <v>2016</v>
      </c>
      <c r="BB4" s="13">
        <f t="shared" si="0"/>
        <v>2017</v>
      </c>
      <c r="BC4" s="13">
        <f t="shared" si="0"/>
        <v>2018</v>
      </c>
      <c r="BD4" s="13">
        <f t="shared" si="0"/>
        <v>2019</v>
      </c>
      <c r="BE4" s="13">
        <f t="shared" si="0"/>
        <v>2020</v>
      </c>
      <c r="BF4" s="13" t="s">
        <v>136</v>
      </c>
    </row>
    <row r="5" spans="1:58" s="1" customFormat="1" ht="18" customHeight="1">
      <c r="X5" s="87" t="s">
        <v>120</v>
      </c>
      <c r="Y5" s="407" t="s">
        <v>150</v>
      </c>
      <c r="Z5" s="362"/>
      <c r="AA5" s="362">
        <f>'1.Total'!AA5</f>
        <v>1155.9936199186793</v>
      </c>
      <c r="AB5" s="362">
        <f>'1.Total'!AB5</f>
        <v>1164.4743457873142</v>
      </c>
      <c r="AC5" s="362">
        <f>'1.Total'!AC5</f>
        <v>1174.6190060873437</v>
      </c>
      <c r="AD5" s="362">
        <f>'1.Total'!AD5</f>
        <v>1167.7147181286937</v>
      </c>
      <c r="AE5" s="362">
        <f>'1.Total'!AE5</f>
        <v>1228.9366912883661</v>
      </c>
      <c r="AF5" s="362">
        <f>'1.Total'!AF5</f>
        <v>1242.4940219719761</v>
      </c>
      <c r="AG5" s="362">
        <f>'1.Total'!AG5</f>
        <v>1255.2641975761762</v>
      </c>
      <c r="AH5" s="362">
        <f>'1.Total'!AH5</f>
        <v>1253.0573066774141</v>
      </c>
      <c r="AI5" s="362">
        <f>'1.Total'!AI5</f>
        <v>1218.2577616433448</v>
      </c>
      <c r="AJ5" s="362">
        <f>'1.Total'!AJ5</f>
        <v>1253.0821471642537</v>
      </c>
      <c r="AK5" s="362">
        <f>'1.Total'!AK5</f>
        <v>1274.2979880752187</v>
      </c>
      <c r="AL5" s="362">
        <f>'1.Total'!AL5</f>
        <v>1257.3845600184445</v>
      </c>
      <c r="AM5" s="362">
        <f>'1.Total'!AM5</f>
        <v>1294.3991984102506</v>
      </c>
      <c r="AN5" s="362">
        <f>'1.Total'!AN5</f>
        <v>1299.4906085126079</v>
      </c>
      <c r="AO5" s="362">
        <f>'1.Total'!AO5</f>
        <v>1298.4338884795918</v>
      </c>
      <c r="AP5" s="362">
        <f>'1.Total'!AP5</f>
        <v>1305.9388235027141</v>
      </c>
      <c r="AQ5" s="362">
        <f>'1.Total'!AQ5</f>
        <v>1285.1778372811646</v>
      </c>
      <c r="AR5" s="362">
        <f>'1.Total'!AR5</f>
        <v>1319.7991935798759</v>
      </c>
      <c r="AS5" s="362">
        <f>'1.Total'!AS5</f>
        <v>1235.4558102211806</v>
      </c>
      <c r="AT5" s="362">
        <f>'1.Total'!AT5</f>
        <v>1162.6061917643156</v>
      </c>
      <c r="AU5" s="362">
        <f>'1.Total'!AU5</f>
        <v>1212.9702251414121</v>
      </c>
      <c r="AV5" s="362">
        <f>'1.Total'!AV5</f>
        <v>1261.8629379535264</v>
      </c>
      <c r="AW5" s="362">
        <f>'1.Total'!AW5</f>
        <v>1296.1863583642476</v>
      </c>
      <c r="AX5" s="362">
        <f>'1.Total'!AX5</f>
        <v>1311.5091492174936</v>
      </c>
      <c r="AY5" s="362">
        <f>'1.Total'!AY5</f>
        <v>1265.4906093163127</v>
      </c>
      <c r="AZ5" s="362"/>
      <c r="BA5" s="362"/>
      <c r="BB5" s="362"/>
      <c r="BC5" s="362"/>
      <c r="BD5" s="362"/>
      <c r="BE5" s="362"/>
      <c r="BF5" s="88"/>
    </row>
    <row r="6" spans="1:58" s="1" customFormat="1" ht="18" customHeight="1">
      <c r="X6" s="87" t="s">
        <v>121</v>
      </c>
      <c r="Y6" s="407" t="s">
        <v>150</v>
      </c>
      <c r="Z6" s="362"/>
      <c r="AA6" s="362">
        <f>'2.CO2-Sector'!AA5/1000</f>
        <v>1066.843906728908</v>
      </c>
      <c r="AB6" s="362">
        <f>'2.CO2-Sector'!AB5/1000</f>
        <v>1074.0413040417377</v>
      </c>
      <c r="AC6" s="362">
        <f>'2.CO2-Sector'!AC5/1000</f>
        <v>1082.4665023980649</v>
      </c>
      <c r="AD6" s="362">
        <f>'2.CO2-Sector'!AD5/1000</f>
        <v>1077.8291288808055</v>
      </c>
      <c r="AE6" s="362">
        <f>'2.CO2-Sector'!AE5/1000</f>
        <v>1134.190372837116</v>
      </c>
      <c r="AF6" s="362">
        <f>'2.CO2-Sector'!AF5/1000</f>
        <v>1146.6515420578964</v>
      </c>
      <c r="AG6" s="362">
        <f>'2.CO2-Sector'!AG5/1000</f>
        <v>1158.3742445240521</v>
      </c>
      <c r="AH6" s="362">
        <f>'2.CO2-Sector'!AH5/1000</f>
        <v>1157.1710074931036</v>
      </c>
      <c r="AI6" s="362">
        <f>'2.CO2-Sector'!AI5/1000</f>
        <v>1128.113137955756</v>
      </c>
      <c r="AJ6" s="362">
        <f>'2.CO2-Sector'!AJ5/1000</f>
        <v>1162.8359179256331</v>
      </c>
      <c r="AK6" s="362">
        <f>'2.CO2-Sector'!AK5/1000</f>
        <v>1182.090864841362</v>
      </c>
      <c r="AL6" s="362">
        <f>'2.CO2-Sector'!AL5/1000</f>
        <v>1166.9981409992843</v>
      </c>
      <c r="AM6" s="362">
        <f>'2.CO2-Sector'!AM5/1000</f>
        <v>1206.5081944683475</v>
      </c>
      <c r="AN6" s="362">
        <f>'2.CO2-Sector'!AN5/1000</f>
        <v>1211.65242822353</v>
      </c>
      <c r="AO6" s="362">
        <f>'2.CO2-Sector'!AO5/1000</f>
        <v>1211.6160919220601</v>
      </c>
      <c r="AP6" s="362">
        <f>'2.CO2-Sector'!AP5/1000</f>
        <v>1219.0191869170544</v>
      </c>
      <c r="AQ6" s="362">
        <f>'2.CO2-Sector'!AQ5/1000</f>
        <v>1199.9203335569189</v>
      </c>
      <c r="AR6" s="362">
        <f>'2.CO2-Sector'!AR5/1000</f>
        <v>1234.5997143775276</v>
      </c>
      <c r="AS6" s="362">
        <f>'2.CO2-Sector'!AS5/1000</f>
        <v>1153.2485008776989</v>
      </c>
      <c r="AT6" s="362">
        <f>'2.CO2-Sector'!AT5/1000</f>
        <v>1089.9935575030358</v>
      </c>
      <c r="AU6" s="362">
        <f>'2.CO2-Sector'!AU5/1000</f>
        <v>1138.7583317057909</v>
      </c>
      <c r="AV6" s="362">
        <f>'2.CO2-Sector'!AV5/1000</f>
        <v>1188.3623614179544</v>
      </c>
      <c r="AW6" s="362">
        <f>'2.CO2-Sector'!AW5/1000</f>
        <v>1220.7458823444163</v>
      </c>
      <c r="AX6" s="362">
        <f>'2.CO2-Sector'!AX5/1000</f>
        <v>1235.0357796266526</v>
      </c>
      <c r="AY6" s="362">
        <f>'2.CO2-Sector'!AY5/1000</f>
        <v>1189.3040750013231</v>
      </c>
      <c r="AZ6" s="362"/>
      <c r="BA6" s="362"/>
      <c r="BB6" s="362"/>
      <c r="BC6" s="362"/>
      <c r="BD6" s="362"/>
      <c r="BE6" s="362"/>
      <c r="BF6" s="88"/>
    </row>
    <row r="7" spans="1:58" s="1" customFormat="1" ht="18" customHeight="1">
      <c r="X7" s="87" t="s">
        <v>154</v>
      </c>
      <c r="Y7" s="407" t="s">
        <v>155</v>
      </c>
      <c r="Z7" s="363"/>
      <c r="AA7" s="363">
        <f t="shared" ref="AA7:AR7" si="1">AA5/AA9*10^3</f>
        <v>2.6874897589305577</v>
      </c>
      <c r="AB7" s="363">
        <f t="shared" si="1"/>
        <v>2.6409955168704573</v>
      </c>
      <c r="AC7" s="363">
        <f t="shared" si="1"/>
        <v>2.6465402916900378</v>
      </c>
      <c r="AD7" s="363">
        <f t="shared" si="1"/>
        <v>2.6358963111205425</v>
      </c>
      <c r="AE7" s="363">
        <f t="shared" si="1"/>
        <v>2.7482698678131858</v>
      </c>
      <c r="AF7" s="363">
        <f t="shared" si="1"/>
        <v>2.7066189993847747</v>
      </c>
      <c r="AG7" s="363">
        <f t="shared" si="1"/>
        <v>2.6633435931661662</v>
      </c>
      <c r="AH7" s="363">
        <f t="shared" si="1"/>
        <v>2.6547514947970186</v>
      </c>
      <c r="AI7" s="363">
        <f t="shared" si="1"/>
        <v>2.6200759481535698</v>
      </c>
      <c r="AJ7" s="363">
        <f t="shared" si="1"/>
        <v>2.6804979862592386</v>
      </c>
      <c r="AK7" s="363">
        <f t="shared" si="1"/>
        <v>2.6730348360888145</v>
      </c>
      <c r="AL7" s="363">
        <f t="shared" si="1"/>
        <v>2.6488797844181526</v>
      </c>
      <c r="AM7" s="363">
        <f t="shared" si="1"/>
        <v>2.697391044444152</v>
      </c>
      <c r="AN7" s="363">
        <f t="shared" si="1"/>
        <v>2.647936802211869</v>
      </c>
      <c r="AO7" s="363">
        <f t="shared" si="1"/>
        <v>2.6077546309926518</v>
      </c>
      <c r="AP7" s="363">
        <f t="shared" si="1"/>
        <v>2.5750137501581638</v>
      </c>
      <c r="AQ7" s="363">
        <f t="shared" si="1"/>
        <v>2.4904703513832205</v>
      </c>
      <c r="AR7" s="363">
        <f t="shared" si="1"/>
        <v>2.5116551748822835</v>
      </c>
      <c r="AS7" s="363">
        <f t="shared" ref="AS7:AX7" si="2">AS5/AS9*10^3</f>
        <v>2.4426033135997285</v>
      </c>
      <c r="AT7" s="363">
        <f t="shared" si="2"/>
        <v>2.3460504730402696</v>
      </c>
      <c r="AU7" s="363">
        <f t="shared" si="2"/>
        <v>2.365754242891128</v>
      </c>
      <c r="AV7" s="363">
        <f t="shared" si="2"/>
        <v>2.4516707813101903</v>
      </c>
      <c r="AW7" s="363">
        <f t="shared" si="2"/>
        <v>2.4948721164680761</v>
      </c>
      <c r="AX7" s="363">
        <f t="shared" si="2"/>
        <v>2.4754334511633203</v>
      </c>
      <c r="AY7" s="363">
        <f>AY5/AY9*10^3</f>
        <v>2.4120006055611416</v>
      </c>
      <c r="AZ7" s="363"/>
      <c r="BA7" s="363"/>
      <c r="BB7" s="363"/>
      <c r="BC7" s="363"/>
      <c r="BD7" s="363"/>
      <c r="BE7" s="363"/>
      <c r="BF7" s="141"/>
    </row>
    <row r="8" spans="1:58" s="1" customFormat="1" ht="18" customHeight="1">
      <c r="X8" s="87" t="s">
        <v>156</v>
      </c>
      <c r="Y8" s="407" t="s">
        <v>155</v>
      </c>
      <c r="Z8" s="363"/>
      <c r="AA8" s="363">
        <f t="shared" ref="AA8:AQ8" si="3">AA6/AA9*10^3</f>
        <v>2.4802317454944962</v>
      </c>
      <c r="AB8" s="363">
        <f t="shared" si="3"/>
        <v>2.4358958865599685</v>
      </c>
      <c r="AC8" s="363">
        <f t="shared" si="3"/>
        <v>2.4389109985065622</v>
      </c>
      <c r="AD8" s="363">
        <f t="shared" si="3"/>
        <v>2.4329965022519064</v>
      </c>
      <c r="AE8" s="363">
        <f t="shared" si="3"/>
        <v>2.5363887726098007</v>
      </c>
      <c r="AF8" s="363">
        <f t="shared" si="3"/>
        <v>2.4978380535642946</v>
      </c>
      <c r="AG8" s="363">
        <f t="shared" si="3"/>
        <v>2.4577683555374472</v>
      </c>
      <c r="AH8" s="363">
        <f t="shared" si="3"/>
        <v>2.4516049230212436</v>
      </c>
      <c r="AI8" s="363">
        <f t="shared" si="3"/>
        <v>2.426204201290568</v>
      </c>
      <c r="AJ8" s="363">
        <f t="shared" si="3"/>
        <v>2.48745011921473</v>
      </c>
      <c r="AK8" s="363">
        <f t="shared" si="3"/>
        <v>2.4796162991013069</v>
      </c>
      <c r="AL8" s="363">
        <f t="shared" si="3"/>
        <v>2.4584664727402279</v>
      </c>
      <c r="AM8" s="363">
        <f t="shared" si="3"/>
        <v>2.5142354868609376</v>
      </c>
      <c r="AN8" s="363">
        <f t="shared" si="3"/>
        <v>2.4689513222837056</v>
      </c>
      <c r="AO8" s="363">
        <f t="shared" si="3"/>
        <v>2.433391105029397</v>
      </c>
      <c r="AP8" s="363">
        <f t="shared" si="3"/>
        <v>2.4036280348866712</v>
      </c>
      <c r="AQ8" s="363">
        <f t="shared" si="3"/>
        <v>2.3252548620565663</v>
      </c>
      <c r="AR8" s="363">
        <f t="shared" ref="AR8:AW8" si="4">AR6/AR9*10^3</f>
        <v>2.3495155752546957</v>
      </c>
      <c r="AS8" s="363">
        <f t="shared" si="4"/>
        <v>2.2800723314769784</v>
      </c>
      <c r="AT8" s="363">
        <f t="shared" si="4"/>
        <v>2.199523724633007</v>
      </c>
      <c r="AU8" s="363">
        <f t="shared" si="4"/>
        <v>2.2210127660359671</v>
      </c>
      <c r="AV8" s="363">
        <f t="shared" si="4"/>
        <v>2.3088666696418021</v>
      </c>
      <c r="AW8" s="363">
        <f t="shared" si="4"/>
        <v>2.3496658821481304</v>
      </c>
      <c r="AX8" s="363">
        <f>AX6/AX9*10^3</f>
        <v>2.331092302402527</v>
      </c>
      <c r="AY8" s="363">
        <f>AY6/AY9*10^3</f>
        <v>2.2667905458810957</v>
      </c>
      <c r="AZ8" s="363"/>
      <c r="BA8" s="363"/>
      <c r="BB8" s="363"/>
      <c r="BC8" s="363"/>
      <c r="BD8" s="363"/>
      <c r="BE8" s="363"/>
      <c r="BF8" s="141"/>
    </row>
    <row r="9" spans="1:58" s="1" customFormat="1" ht="42.75">
      <c r="X9" s="87" t="s">
        <v>290</v>
      </c>
      <c r="Y9" s="407" t="s">
        <v>157</v>
      </c>
      <c r="Z9" s="368"/>
      <c r="AA9" s="368">
        <v>430138.8</v>
      </c>
      <c r="AB9" s="368">
        <v>440922.5</v>
      </c>
      <c r="AC9" s="368">
        <v>443831.9</v>
      </c>
      <c r="AD9" s="368">
        <v>443004.8</v>
      </c>
      <c r="AE9" s="368">
        <v>447167.4</v>
      </c>
      <c r="AF9" s="368">
        <v>459057.6</v>
      </c>
      <c r="AG9" s="368">
        <v>471311.4</v>
      </c>
      <c r="AH9" s="368">
        <v>472005.5</v>
      </c>
      <c r="AI9" s="368">
        <v>464970.4</v>
      </c>
      <c r="AJ9" s="368">
        <v>467481.1</v>
      </c>
      <c r="AK9" s="368">
        <v>476723.3</v>
      </c>
      <c r="AL9" s="368">
        <v>474685.4</v>
      </c>
      <c r="AM9" s="368">
        <v>479870.8</v>
      </c>
      <c r="AN9" s="368">
        <v>490755.9</v>
      </c>
      <c r="AO9" s="368">
        <v>497912.6</v>
      </c>
      <c r="AP9" s="368">
        <v>507158</v>
      </c>
      <c r="AQ9" s="368">
        <v>516038.2</v>
      </c>
      <c r="AR9" s="368">
        <v>525469.9</v>
      </c>
      <c r="AS9" s="368">
        <v>505794.7</v>
      </c>
      <c r="AT9" s="368">
        <v>495558.9</v>
      </c>
      <c r="AU9" s="368">
        <v>512720.3</v>
      </c>
      <c r="AV9" s="368">
        <v>514695.1</v>
      </c>
      <c r="AW9" s="368">
        <v>519540.2</v>
      </c>
      <c r="AX9" s="368">
        <v>529809.9</v>
      </c>
      <c r="AY9" s="368">
        <v>524664.30000000005</v>
      </c>
      <c r="AZ9" s="362"/>
      <c r="BA9" s="362"/>
      <c r="BB9" s="362"/>
      <c r="BC9" s="362"/>
      <c r="BD9" s="362"/>
      <c r="BE9" s="362"/>
      <c r="BF9" s="366" t="s">
        <v>289</v>
      </c>
    </row>
    <row r="10" spans="1:58" s="1" customFormat="1" ht="14.25">
      <c r="Y10" s="371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408"/>
      <c r="AS10" s="408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</row>
    <row r="11" spans="1:58" s="1" customFormat="1" ht="14.25">
      <c r="X11" s="564" t="s">
        <v>389</v>
      </c>
      <c r="Y11" s="371"/>
      <c r="AE11" s="369"/>
      <c r="AF11" s="369"/>
      <c r="AG11" s="369"/>
      <c r="AH11" s="369"/>
      <c r="AI11" s="369"/>
      <c r="AJ11" s="369"/>
      <c r="AK11" s="369"/>
      <c r="AL11" s="369"/>
      <c r="AM11" s="369"/>
      <c r="AN11" s="369"/>
      <c r="AO11" s="369"/>
      <c r="AP11" s="369"/>
      <c r="AQ11" s="369"/>
      <c r="AR11" s="369"/>
      <c r="AS11" s="369"/>
    </row>
    <row r="12" spans="1:58" s="1" customFormat="1" ht="14.25">
      <c r="X12" s="13"/>
      <c r="Y12" s="13" t="s">
        <v>149</v>
      </c>
      <c r="Z12" s="367">
        <v>1990</v>
      </c>
      <c r="AA12" s="13">
        <v>1990</v>
      </c>
      <c r="AB12" s="13">
        <f t="shared" ref="AB12:BE12" si="5">AA12+1</f>
        <v>1991</v>
      </c>
      <c r="AC12" s="13">
        <f t="shared" si="5"/>
        <v>1992</v>
      </c>
      <c r="AD12" s="13">
        <f t="shared" si="5"/>
        <v>1993</v>
      </c>
      <c r="AE12" s="13">
        <f t="shared" si="5"/>
        <v>1994</v>
      </c>
      <c r="AF12" s="13">
        <f t="shared" si="5"/>
        <v>1995</v>
      </c>
      <c r="AG12" s="13">
        <f t="shared" si="5"/>
        <v>1996</v>
      </c>
      <c r="AH12" s="13">
        <f t="shared" si="5"/>
        <v>1997</v>
      </c>
      <c r="AI12" s="13">
        <f t="shared" si="5"/>
        <v>1998</v>
      </c>
      <c r="AJ12" s="13">
        <f t="shared" si="5"/>
        <v>1999</v>
      </c>
      <c r="AK12" s="13">
        <f t="shared" si="5"/>
        <v>2000</v>
      </c>
      <c r="AL12" s="13">
        <f t="shared" si="5"/>
        <v>2001</v>
      </c>
      <c r="AM12" s="13">
        <f t="shared" si="5"/>
        <v>2002</v>
      </c>
      <c r="AN12" s="13">
        <f t="shared" si="5"/>
        <v>2003</v>
      </c>
      <c r="AO12" s="13">
        <f t="shared" si="5"/>
        <v>2004</v>
      </c>
      <c r="AP12" s="13">
        <f t="shared" si="5"/>
        <v>2005</v>
      </c>
      <c r="AQ12" s="13">
        <f>AP12+1</f>
        <v>2006</v>
      </c>
      <c r="AR12" s="13">
        <f>AQ12+1</f>
        <v>2007</v>
      </c>
      <c r="AS12" s="13">
        <f>AR12+1</f>
        <v>2008</v>
      </c>
      <c r="AT12" s="13">
        <f t="shared" si="5"/>
        <v>2009</v>
      </c>
      <c r="AU12" s="13">
        <f>AT12+1</f>
        <v>2010</v>
      </c>
      <c r="AV12" s="13">
        <f>AU12+1</f>
        <v>2011</v>
      </c>
      <c r="AW12" s="13">
        <f>AV12+1</f>
        <v>2012</v>
      </c>
      <c r="AX12" s="13">
        <f>AW12+1</f>
        <v>2013</v>
      </c>
      <c r="AY12" s="13">
        <f t="shared" si="5"/>
        <v>2014</v>
      </c>
      <c r="AZ12" s="13">
        <f t="shared" si="5"/>
        <v>2015</v>
      </c>
      <c r="BA12" s="13">
        <f t="shared" si="5"/>
        <v>2016</v>
      </c>
      <c r="BB12" s="13">
        <f t="shared" si="5"/>
        <v>2017</v>
      </c>
      <c r="BC12" s="13">
        <f t="shared" si="5"/>
        <v>2018</v>
      </c>
      <c r="BD12" s="13">
        <f t="shared" si="5"/>
        <v>2019</v>
      </c>
      <c r="BE12" s="13">
        <f t="shared" si="5"/>
        <v>2020</v>
      </c>
    </row>
    <row r="13" spans="1:58" s="1" customFormat="1" ht="18" customHeight="1">
      <c r="X13" s="87" t="s">
        <v>158</v>
      </c>
      <c r="Y13" s="144"/>
      <c r="Z13" s="41">
        <f>AA5</f>
        <v>1155.9936199186793</v>
      </c>
      <c r="AA13" s="19">
        <f>AA5/$Z13-1</f>
        <v>0</v>
      </c>
      <c r="AB13" s="19">
        <f>AB5/$Z13-1</f>
        <v>7.3363085422837315E-3</v>
      </c>
      <c r="AC13" s="19">
        <f t="shared" ref="AC13:AW13" si="6">AC5/$Z13-1</f>
        <v>1.6112014675284003E-2</v>
      </c>
      <c r="AD13" s="19">
        <f t="shared" si="6"/>
        <v>1.0139414273617531E-2</v>
      </c>
      <c r="AE13" s="19">
        <f t="shared" si="6"/>
        <v>6.3099890962043714E-2</v>
      </c>
      <c r="AF13" s="19">
        <f t="shared" si="6"/>
        <v>7.4827750398295256E-2</v>
      </c>
      <c r="AG13" s="19">
        <f t="shared" si="6"/>
        <v>8.5874676076914902E-2</v>
      </c>
      <c r="AH13" s="19">
        <f t="shared" si="6"/>
        <v>8.3965590368537679E-2</v>
      </c>
      <c r="AI13" s="19">
        <f t="shared" si="6"/>
        <v>5.3862011564601575E-2</v>
      </c>
      <c r="AJ13" s="19">
        <f t="shared" si="6"/>
        <v>8.3987078797549186E-2</v>
      </c>
      <c r="AK13" s="19">
        <f t="shared" si="6"/>
        <v>0.10233998364529184</v>
      </c>
      <c r="AL13" s="19">
        <f t="shared" si="6"/>
        <v>8.7708909766212928E-2</v>
      </c>
      <c r="AM13" s="19">
        <f t="shared" si="6"/>
        <v>0.11972866987043385</v>
      </c>
      <c r="AN13" s="19">
        <f t="shared" si="6"/>
        <v>0.12413302817711336</v>
      </c>
      <c r="AO13" s="19">
        <f t="shared" si="6"/>
        <v>0.12321890545635772</v>
      </c>
      <c r="AP13" s="19">
        <f t="shared" si="6"/>
        <v>0.12971109961193639</v>
      </c>
      <c r="AQ13" s="19">
        <f t="shared" si="6"/>
        <v>0.11175166985054208</v>
      </c>
      <c r="AR13" s="19">
        <f t="shared" si="6"/>
        <v>0.1417011052991104</v>
      </c>
      <c r="AS13" s="19">
        <f t="shared" si="6"/>
        <v>6.873929832596426E-2</v>
      </c>
      <c r="AT13" s="19">
        <f t="shared" si="6"/>
        <v>5.7202494301840101E-3</v>
      </c>
      <c r="AU13" s="19">
        <f t="shared" si="6"/>
        <v>4.9287992806345216E-2</v>
      </c>
      <c r="AV13" s="19">
        <f t="shared" si="6"/>
        <v>9.1582960503099109E-2</v>
      </c>
      <c r="AW13" s="19">
        <f t="shared" si="6"/>
        <v>0.12127466452230973</v>
      </c>
      <c r="AX13" s="19">
        <f t="shared" ref="AX13:AY17" si="7">AX5/$Z13-1</f>
        <v>0.13452974706707654</v>
      </c>
      <c r="AY13" s="19">
        <f t="shared" si="7"/>
        <v>9.4721101839070787E-2</v>
      </c>
      <c r="AZ13" s="19"/>
      <c r="BA13" s="19"/>
      <c r="BB13" s="19"/>
      <c r="BC13" s="19"/>
      <c r="BD13" s="19"/>
      <c r="BE13" s="19"/>
      <c r="BF13" s="567"/>
    </row>
    <row r="14" spans="1:58" s="1" customFormat="1" ht="18" customHeight="1">
      <c r="X14" s="87" t="s">
        <v>121</v>
      </c>
      <c r="Y14" s="144"/>
      <c r="Z14" s="41">
        <f>AA6</f>
        <v>1066.843906728908</v>
      </c>
      <c r="AA14" s="19">
        <f t="shared" ref="AA14:AB17" si="8">AA6/$Z14-1</f>
        <v>0</v>
      </c>
      <c r="AB14" s="19">
        <f t="shared" si="8"/>
        <v>6.7464389752178722E-3</v>
      </c>
      <c r="AC14" s="19">
        <f t="shared" ref="AC14:AW14" si="9">AC6/$Z14-1</f>
        <v>1.4643750196837946E-2</v>
      </c>
      <c r="AD14" s="19">
        <f t="shared" si="9"/>
        <v>1.0296934802374036E-2</v>
      </c>
      <c r="AE14" s="19">
        <f t="shared" si="9"/>
        <v>6.3126822662090909E-2</v>
      </c>
      <c r="AF14" s="19">
        <f t="shared" si="9"/>
        <v>7.4807227960545619E-2</v>
      </c>
      <c r="AG14" s="19">
        <f t="shared" si="9"/>
        <v>8.5795435693857725E-2</v>
      </c>
      <c r="AH14" s="19">
        <f t="shared" si="9"/>
        <v>8.4667588383338099E-2</v>
      </c>
      <c r="AI14" s="19">
        <f t="shared" si="9"/>
        <v>5.7430361499376303E-2</v>
      </c>
      <c r="AJ14" s="19">
        <f t="shared" si="9"/>
        <v>8.9977559595433299E-2</v>
      </c>
      <c r="AK14" s="19">
        <f t="shared" si="9"/>
        <v>0.10802607334171044</v>
      </c>
      <c r="AL14" s="19">
        <f t="shared" si="9"/>
        <v>9.3878995454417691E-2</v>
      </c>
      <c r="AM14" s="19">
        <f t="shared" si="9"/>
        <v>0.13091351683084507</v>
      </c>
      <c r="AN14" s="19">
        <f t="shared" si="9"/>
        <v>0.13573543475411043</v>
      </c>
      <c r="AO14" s="19">
        <f t="shared" si="9"/>
        <v>0.13570137513091662</v>
      </c>
      <c r="AP14" s="19">
        <f t="shared" si="9"/>
        <v>0.14264062364543761</v>
      </c>
      <c r="AQ14" s="19">
        <f t="shared" si="9"/>
        <v>0.12473842329572071</v>
      </c>
      <c r="AR14" s="19">
        <f t="shared" si="9"/>
        <v>0.15724494144882195</v>
      </c>
      <c r="AS14" s="19">
        <f t="shared" si="9"/>
        <v>8.0990849367757578E-2</v>
      </c>
      <c r="AT14" s="19">
        <f t="shared" si="9"/>
        <v>2.1699192007486712E-2</v>
      </c>
      <c r="AU14" s="19">
        <f t="shared" si="9"/>
        <v>6.740857263494382E-2</v>
      </c>
      <c r="AV14" s="19">
        <f t="shared" si="9"/>
        <v>0.11390462458715156</v>
      </c>
      <c r="AW14" s="19">
        <f t="shared" si="9"/>
        <v>0.14425913167315474</v>
      </c>
      <c r="AX14" s="19">
        <f t="shared" si="7"/>
        <v>0.15765368470205199</v>
      </c>
      <c r="AY14" s="19">
        <f t="shared" si="7"/>
        <v>0.11478733439823929</v>
      </c>
      <c r="AZ14" s="19"/>
      <c r="BA14" s="19"/>
      <c r="BB14" s="19"/>
      <c r="BC14" s="19"/>
      <c r="BD14" s="19"/>
      <c r="BE14" s="19"/>
      <c r="BF14" s="567"/>
    </row>
    <row r="15" spans="1:58" s="1" customFormat="1" ht="18" customHeight="1">
      <c r="X15" s="87" t="s">
        <v>154</v>
      </c>
      <c r="Y15" s="144"/>
      <c r="Z15" s="215">
        <f>AA7</f>
        <v>2.6874897589305577</v>
      </c>
      <c r="AA15" s="19">
        <f t="shared" si="8"/>
        <v>0</v>
      </c>
      <c r="AB15" s="19">
        <f t="shared" si="8"/>
        <v>-1.7300249016986791E-2</v>
      </c>
      <c r="AC15" s="19">
        <f t="shared" ref="AC15:AW15" si="10">AC7/$Z15-1</f>
        <v>-1.5237069129080183E-2</v>
      </c>
      <c r="AD15" s="19">
        <f t="shared" si="10"/>
        <v>-1.9197635130913437E-2</v>
      </c>
      <c r="AE15" s="19">
        <f t="shared" si="10"/>
        <v>2.2615940648947674E-2</v>
      </c>
      <c r="AF15" s="19">
        <f t="shared" si="10"/>
        <v>7.1178840368228968E-3</v>
      </c>
      <c r="AG15" s="19">
        <f t="shared" si="10"/>
        <v>-8.9846540565051702E-3</v>
      </c>
      <c r="AH15" s="19">
        <f t="shared" si="10"/>
        <v>-1.218172609765289E-2</v>
      </c>
      <c r="AI15" s="19">
        <f t="shared" si="10"/>
        <v>-2.5084304248219391E-2</v>
      </c>
      <c r="AJ15" s="19">
        <f t="shared" si="10"/>
        <v>-2.6015997449237993E-3</v>
      </c>
      <c r="AK15" s="19">
        <f t="shared" si="10"/>
        <v>-5.3785964369573724E-3</v>
      </c>
      <c r="AL15" s="19">
        <f t="shared" si="10"/>
        <v>-1.4366556889790494E-2</v>
      </c>
      <c r="AM15" s="19">
        <f t="shared" si="10"/>
        <v>3.6842133000478672E-3</v>
      </c>
      <c r="AN15" s="19">
        <f t="shared" si="10"/>
        <v>-1.4717435326871087E-2</v>
      </c>
      <c r="AO15" s="19">
        <f t="shared" si="10"/>
        <v>-2.9668997871692415E-2</v>
      </c>
      <c r="AP15" s="19">
        <f t="shared" si="10"/>
        <v>-4.1851697629222584E-2</v>
      </c>
      <c r="AQ15" s="19">
        <f t="shared" si="10"/>
        <v>-7.3309826351017571E-2</v>
      </c>
      <c r="AR15" s="19">
        <f t="shared" si="10"/>
        <v>-6.5427071289843597E-2</v>
      </c>
      <c r="AS15" s="19">
        <f t="shared" si="10"/>
        <v>-9.112088502554061E-2</v>
      </c>
      <c r="AT15" s="19">
        <f t="shared" si="10"/>
        <v>-0.1270476602769115</v>
      </c>
      <c r="AU15" s="19">
        <f t="shared" si="10"/>
        <v>-0.11971599704530933</v>
      </c>
      <c r="AV15" s="19">
        <f t="shared" si="10"/>
        <v>-8.774693069498718E-2</v>
      </c>
      <c r="AW15" s="19">
        <f t="shared" si="10"/>
        <v>-7.1671954031605534E-2</v>
      </c>
      <c r="AX15" s="19">
        <f t="shared" si="7"/>
        <v>-7.8904973335273909E-2</v>
      </c>
      <c r="AY15" s="19">
        <f t="shared" si="7"/>
        <v>-0.10250798257145455</v>
      </c>
      <c r="AZ15" s="19"/>
      <c r="BA15" s="19"/>
      <c r="BB15" s="19"/>
      <c r="BC15" s="19"/>
      <c r="BD15" s="19"/>
      <c r="BE15" s="19"/>
      <c r="BF15" s="567"/>
    </row>
    <row r="16" spans="1:58" s="1" customFormat="1" ht="18" customHeight="1">
      <c r="X16" s="87" t="s">
        <v>159</v>
      </c>
      <c r="Y16" s="144"/>
      <c r="Z16" s="215">
        <f>AA8</f>
        <v>2.4802317454944962</v>
      </c>
      <c r="AA16" s="19">
        <f t="shared" si="8"/>
        <v>0</v>
      </c>
      <c r="AB16" s="19">
        <f t="shared" si="8"/>
        <v>-1.787569206589934E-2</v>
      </c>
      <c r="AC16" s="19">
        <f t="shared" ref="AC16:AW16" si="11">AC8/$Z16-1</f>
        <v>-1.6660034717721817E-2</v>
      </c>
      <c r="AD16" s="19">
        <f t="shared" si="11"/>
        <v>-1.9044689403881598E-2</v>
      </c>
      <c r="AE16" s="19">
        <f t="shared" si="11"/>
        <v>2.2641846761826789E-2</v>
      </c>
      <c r="AF16" s="19">
        <f t="shared" si="11"/>
        <v>7.0986544308939692E-3</v>
      </c>
      <c r="AG16" s="19">
        <f t="shared" si="11"/>
        <v>-9.0569721953825955E-3</v>
      </c>
      <c r="AH16" s="19">
        <f t="shared" si="11"/>
        <v>-1.1541995027382068E-2</v>
      </c>
      <c r="AI16" s="19">
        <f t="shared" si="11"/>
        <v>-2.178326452843482E-2</v>
      </c>
      <c r="AJ16" s="19">
        <f t="shared" si="11"/>
        <v>2.9103626035535957E-3</v>
      </c>
      <c r="AK16" s="19">
        <f t="shared" si="11"/>
        <v>-2.4814068052603222E-4</v>
      </c>
      <c r="AL16" s="19">
        <f t="shared" si="11"/>
        <v>-8.7754996257128903E-3</v>
      </c>
      <c r="AM16" s="19">
        <f t="shared" si="11"/>
        <v>1.3709904902318604E-2</v>
      </c>
      <c r="AN16" s="19">
        <f t="shared" si="11"/>
        <v>-4.5481327425480611E-3</v>
      </c>
      <c r="AO16" s="19">
        <f t="shared" si="11"/>
        <v>-1.8885590247842088E-2</v>
      </c>
      <c r="AP16" s="19">
        <f t="shared" si="11"/>
        <v>-3.0885706848555849E-2</v>
      </c>
      <c r="AQ16" s="19">
        <f t="shared" si="11"/>
        <v>-6.2484839862023245E-2</v>
      </c>
      <c r="AR16" s="19">
        <f t="shared" si="11"/>
        <v>-5.270320826965269E-2</v>
      </c>
      <c r="AS16" s="19">
        <f t="shared" si="11"/>
        <v>-8.0701899885412098E-2</v>
      </c>
      <c r="AT16" s="19">
        <f t="shared" si="11"/>
        <v>-0.11317814207136645</v>
      </c>
      <c r="AU16" s="19">
        <f t="shared" si="11"/>
        <v>-0.10451401564769802</v>
      </c>
      <c r="AV16" s="19">
        <f t="shared" si="11"/>
        <v>-6.9092364519561578E-2</v>
      </c>
      <c r="AW16" s="19">
        <f t="shared" si="11"/>
        <v>-5.2642606314328155E-2</v>
      </c>
      <c r="AX16" s="19">
        <f t="shared" si="7"/>
        <v>-6.0131253203613233E-2</v>
      </c>
      <c r="AY16" s="19">
        <f t="shared" si="7"/>
        <v>-8.6056958185915633E-2</v>
      </c>
      <c r="AZ16" s="19"/>
      <c r="BA16" s="19"/>
      <c r="BB16" s="19"/>
      <c r="BC16" s="19"/>
      <c r="BD16" s="19"/>
      <c r="BE16" s="19"/>
      <c r="BF16" s="567"/>
    </row>
    <row r="17" spans="24:58" s="1" customFormat="1" ht="18" customHeight="1">
      <c r="X17" s="87" t="s">
        <v>291</v>
      </c>
      <c r="Y17" s="144"/>
      <c r="Z17" s="41">
        <f>AA9</f>
        <v>430138.8</v>
      </c>
      <c r="AA17" s="19">
        <f t="shared" si="8"/>
        <v>0</v>
      </c>
      <c r="AB17" s="19">
        <f t="shared" si="8"/>
        <v>2.507027963996733E-2</v>
      </c>
      <c r="AC17" s="19">
        <f t="shared" ref="AC17:AW17" si="12">AC9/$Z17-1</f>
        <v>3.1834142839474167E-2</v>
      </c>
      <c r="AD17" s="19">
        <f t="shared" si="12"/>
        <v>2.9911275151183858E-2</v>
      </c>
      <c r="AE17" s="19">
        <f t="shared" si="12"/>
        <v>3.9588616511693431E-2</v>
      </c>
      <c r="AF17" s="19">
        <f t="shared" si="12"/>
        <v>6.7231321610605743E-2</v>
      </c>
      <c r="AG17" s="19">
        <f t="shared" si="12"/>
        <v>9.5719335247134163E-2</v>
      </c>
      <c r="AH17" s="19">
        <f t="shared" si="12"/>
        <v>9.7333000417539672E-2</v>
      </c>
      <c r="AI17" s="19">
        <f t="shared" si="12"/>
        <v>8.0977582120004055E-2</v>
      </c>
      <c r="AJ17" s="19">
        <f t="shared" si="12"/>
        <v>8.6814535215144373E-2</v>
      </c>
      <c r="AK17" s="19">
        <f t="shared" si="12"/>
        <v>0.10830108792789672</v>
      </c>
      <c r="AL17" s="19">
        <f t="shared" si="12"/>
        <v>0.10356331491137283</v>
      </c>
      <c r="AM17" s="19">
        <f t="shared" si="12"/>
        <v>0.11561849337934649</v>
      </c>
      <c r="AN17" s="19">
        <f t="shared" si="12"/>
        <v>0.14092451087881419</v>
      </c>
      <c r="AO17" s="19">
        <f t="shared" si="12"/>
        <v>0.15756262862127302</v>
      </c>
      <c r="AP17" s="19">
        <f t="shared" si="12"/>
        <v>0.17905662079310214</v>
      </c>
      <c r="AQ17" s="19">
        <f t="shared" si="12"/>
        <v>0.19970158469777677</v>
      </c>
      <c r="AR17" s="19">
        <f t="shared" si="12"/>
        <v>0.2216286928777409</v>
      </c>
      <c r="AS17" s="19">
        <f t="shared" si="12"/>
        <v>0.17588717874323367</v>
      </c>
      <c r="AT17" s="19">
        <f t="shared" si="12"/>
        <v>0.15209067398709442</v>
      </c>
      <c r="AU17" s="19">
        <f t="shared" si="12"/>
        <v>0.19198802805048043</v>
      </c>
      <c r="AV17" s="19">
        <f t="shared" si="12"/>
        <v>0.19657910423333114</v>
      </c>
      <c r="AW17" s="19">
        <f t="shared" si="12"/>
        <v>0.20784314272509241</v>
      </c>
      <c r="AX17" s="19">
        <f t="shared" si="7"/>
        <v>0.2317184592508279</v>
      </c>
      <c r="AY17" s="19">
        <f t="shared" si="7"/>
        <v>0.21975580905512371</v>
      </c>
      <c r="AZ17" s="19"/>
      <c r="BA17" s="19"/>
      <c r="BB17" s="19"/>
      <c r="BC17" s="19"/>
      <c r="BD17" s="19"/>
      <c r="BE17" s="19"/>
      <c r="BF17" s="567"/>
    </row>
    <row r="18" spans="24:58" s="1" customFormat="1" ht="14.25">
      <c r="Y18" s="409"/>
    </row>
    <row r="19" spans="24:58" s="1" customFormat="1" ht="14.25">
      <c r="X19" s="564" t="s">
        <v>388</v>
      </c>
      <c r="Y19" s="371"/>
    </row>
    <row r="20" spans="24:58" s="1" customFormat="1" ht="14.25">
      <c r="X20" s="13"/>
      <c r="Y20" s="13" t="s">
        <v>149</v>
      </c>
      <c r="Z20" s="367">
        <v>2005</v>
      </c>
      <c r="AA20" s="13">
        <v>1990</v>
      </c>
      <c r="AB20" s="13">
        <f t="shared" ref="AB20:BE20" si="13">AA20+1</f>
        <v>1991</v>
      </c>
      <c r="AC20" s="13">
        <f t="shared" si="13"/>
        <v>1992</v>
      </c>
      <c r="AD20" s="13">
        <f t="shared" si="13"/>
        <v>1993</v>
      </c>
      <c r="AE20" s="13">
        <f t="shared" si="13"/>
        <v>1994</v>
      </c>
      <c r="AF20" s="13">
        <f t="shared" si="13"/>
        <v>1995</v>
      </c>
      <c r="AG20" s="13">
        <f t="shared" si="13"/>
        <v>1996</v>
      </c>
      <c r="AH20" s="13">
        <f t="shared" si="13"/>
        <v>1997</v>
      </c>
      <c r="AI20" s="13">
        <f t="shared" si="13"/>
        <v>1998</v>
      </c>
      <c r="AJ20" s="13">
        <f t="shared" si="13"/>
        <v>1999</v>
      </c>
      <c r="AK20" s="13">
        <f t="shared" si="13"/>
        <v>2000</v>
      </c>
      <c r="AL20" s="13">
        <f t="shared" si="13"/>
        <v>2001</v>
      </c>
      <c r="AM20" s="13">
        <f t="shared" si="13"/>
        <v>2002</v>
      </c>
      <c r="AN20" s="13">
        <f t="shared" si="13"/>
        <v>2003</v>
      </c>
      <c r="AO20" s="13">
        <f t="shared" si="13"/>
        <v>2004</v>
      </c>
      <c r="AP20" s="13">
        <f t="shared" si="13"/>
        <v>2005</v>
      </c>
      <c r="AQ20" s="13">
        <f t="shared" si="13"/>
        <v>2006</v>
      </c>
      <c r="AR20" s="13">
        <f t="shared" si="13"/>
        <v>2007</v>
      </c>
      <c r="AS20" s="13">
        <f t="shared" si="13"/>
        <v>2008</v>
      </c>
      <c r="AT20" s="13">
        <f t="shared" si="13"/>
        <v>2009</v>
      </c>
      <c r="AU20" s="13">
        <f t="shared" si="13"/>
        <v>2010</v>
      </c>
      <c r="AV20" s="13">
        <f t="shared" si="13"/>
        <v>2011</v>
      </c>
      <c r="AW20" s="13">
        <f t="shared" si="13"/>
        <v>2012</v>
      </c>
      <c r="AX20" s="13">
        <f t="shared" si="13"/>
        <v>2013</v>
      </c>
      <c r="AY20" s="13">
        <f t="shared" si="13"/>
        <v>2014</v>
      </c>
      <c r="AZ20" s="13">
        <f t="shared" si="13"/>
        <v>2015</v>
      </c>
      <c r="BA20" s="13">
        <f t="shared" si="13"/>
        <v>2016</v>
      </c>
      <c r="BB20" s="13">
        <f t="shared" si="13"/>
        <v>2017</v>
      </c>
      <c r="BC20" s="13">
        <f t="shared" si="13"/>
        <v>2018</v>
      </c>
      <c r="BD20" s="13">
        <f t="shared" si="13"/>
        <v>2019</v>
      </c>
      <c r="BE20" s="13">
        <f t="shared" si="13"/>
        <v>2020</v>
      </c>
    </row>
    <row r="21" spans="24:58" s="1" customFormat="1" ht="18" customHeight="1">
      <c r="X21" s="87" t="s">
        <v>158</v>
      </c>
      <c r="Y21" s="144"/>
      <c r="Z21" s="41">
        <f>AP5</f>
        <v>1305.9388235027141</v>
      </c>
      <c r="AA21" s="649"/>
      <c r="AB21" s="649"/>
      <c r="AC21" s="649"/>
      <c r="AD21" s="649"/>
      <c r="AE21" s="649"/>
      <c r="AF21" s="649"/>
      <c r="AG21" s="649"/>
      <c r="AH21" s="649"/>
      <c r="AI21" s="649"/>
      <c r="AJ21" s="649"/>
      <c r="AK21" s="649"/>
      <c r="AL21" s="649"/>
      <c r="AM21" s="649"/>
      <c r="AN21" s="649"/>
      <c r="AO21" s="649"/>
      <c r="AP21" s="19">
        <f t="shared" ref="AP21:AW21" si="14">AP5/$Z21-1</f>
        <v>0</v>
      </c>
      <c r="AQ21" s="19">
        <f t="shared" si="14"/>
        <v>-1.589736505869821E-2</v>
      </c>
      <c r="AR21" s="19">
        <f t="shared" si="14"/>
        <v>1.061333795099717E-2</v>
      </c>
      <c r="AS21" s="19">
        <f t="shared" si="14"/>
        <v>-5.3971144752774869E-2</v>
      </c>
      <c r="AT21" s="19">
        <f t="shared" si="14"/>
        <v>-0.1097544763651026</v>
      </c>
      <c r="AU21" s="19">
        <f t="shared" si="14"/>
        <v>-7.1189091470568955E-2</v>
      </c>
      <c r="AV21" s="19">
        <f t="shared" si="14"/>
        <v>-3.375034477569927E-2</v>
      </c>
      <c r="AW21" s="19">
        <f t="shared" si="14"/>
        <v>-7.4677810039439629E-3</v>
      </c>
      <c r="AX21" s="19">
        <f t="shared" ref="AX21:AY25" si="15">AX5/$Z21-1</f>
        <v>4.2653802877528069E-3</v>
      </c>
      <c r="AY21" s="19">
        <f t="shared" si="15"/>
        <v>-3.0972518358795331E-2</v>
      </c>
      <c r="AZ21" s="19"/>
      <c r="BA21" s="19"/>
      <c r="BB21" s="19"/>
      <c r="BC21" s="19"/>
      <c r="BD21" s="19"/>
      <c r="BE21" s="19"/>
      <c r="BF21" s="567"/>
    </row>
    <row r="22" spans="24:58" s="1" customFormat="1" ht="18" customHeight="1">
      <c r="X22" s="87" t="s">
        <v>121</v>
      </c>
      <c r="Y22" s="144"/>
      <c r="Z22" s="41">
        <f>AP6</f>
        <v>1219.0191869170544</v>
      </c>
      <c r="AA22" s="649"/>
      <c r="AB22" s="649"/>
      <c r="AC22" s="649"/>
      <c r="AD22" s="649"/>
      <c r="AE22" s="649"/>
      <c r="AF22" s="649"/>
      <c r="AG22" s="649"/>
      <c r="AH22" s="649"/>
      <c r="AI22" s="649"/>
      <c r="AJ22" s="649"/>
      <c r="AK22" s="649"/>
      <c r="AL22" s="649"/>
      <c r="AM22" s="649"/>
      <c r="AN22" s="649"/>
      <c r="AO22" s="649"/>
      <c r="AP22" s="19">
        <f t="shared" ref="AP22:AW22" si="16">AP6/$Z22-1</f>
        <v>0</v>
      </c>
      <c r="AQ22" s="19">
        <f t="shared" si="16"/>
        <v>-1.5667393561242693E-2</v>
      </c>
      <c r="AR22" s="19">
        <f t="shared" si="16"/>
        <v>1.2781199531302523E-2</v>
      </c>
      <c r="AS22" s="19">
        <f t="shared" si="16"/>
        <v>-5.3953774268058918E-2</v>
      </c>
      <c r="AT22" s="19">
        <f t="shared" si="16"/>
        <v>-0.10584380524832371</v>
      </c>
      <c r="AU22" s="19">
        <f t="shared" si="16"/>
        <v>-6.5840518404182258E-2</v>
      </c>
      <c r="AV22" s="19">
        <f t="shared" si="16"/>
        <v>-2.514876371768382E-2</v>
      </c>
      <c r="AW22" s="19">
        <f t="shared" si="16"/>
        <v>1.4164628792503464E-3</v>
      </c>
      <c r="AX22" s="19">
        <f t="shared" si="15"/>
        <v>1.313891764911812E-2</v>
      </c>
      <c r="AY22" s="19">
        <f t="shared" si="15"/>
        <v>-2.4376246276223035E-2</v>
      </c>
      <c r="AZ22" s="19"/>
      <c r="BA22" s="19"/>
      <c r="BB22" s="19"/>
      <c r="BC22" s="19"/>
      <c r="BD22" s="19"/>
      <c r="BE22" s="19"/>
      <c r="BF22" s="567"/>
    </row>
    <row r="23" spans="24:58" s="1" customFormat="1" ht="18" customHeight="1">
      <c r="X23" s="87" t="s">
        <v>154</v>
      </c>
      <c r="Y23" s="144"/>
      <c r="Z23" s="215">
        <f>AP7</f>
        <v>2.5750137501581638</v>
      </c>
      <c r="AA23" s="649"/>
      <c r="AB23" s="649"/>
      <c r="AC23" s="649"/>
      <c r="AD23" s="649"/>
      <c r="AE23" s="649"/>
      <c r="AF23" s="649"/>
      <c r="AG23" s="649"/>
      <c r="AH23" s="649"/>
      <c r="AI23" s="649"/>
      <c r="AJ23" s="649"/>
      <c r="AK23" s="649"/>
      <c r="AL23" s="649"/>
      <c r="AM23" s="649"/>
      <c r="AN23" s="649"/>
      <c r="AO23" s="649"/>
      <c r="AP23" s="19">
        <f t="shared" ref="AP23:AW23" si="17">AP7/$Z23-1</f>
        <v>0</v>
      </c>
      <c r="AQ23" s="19">
        <f t="shared" si="17"/>
        <v>-3.2832212554107842E-2</v>
      </c>
      <c r="AR23" s="19">
        <f t="shared" si="17"/>
        <v>-2.4605140563613959E-2</v>
      </c>
      <c r="AS23" s="19">
        <f t="shared" si="17"/>
        <v>-5.1421254177886344E-2</v>
      </c>
      <c r="AT23" s="19">
        <f t="shared" si="17"/>
        <v>-8.891730271491971E-2</v>
      </c>
      <c r="AU23" s="19">
        <f t="shared" si="17"/>
        <v>-8.1265394118451795E-2</v>
      </c>
      <c r="AV23" s="19">
        <f t="shared" si="17"/>
        <v>-4.7899926297635287E-2</v>
      </c>
      <c r="AW23" s="19">
        <f t="shared" si="17"/>
        <v>-3.1122798348228287E-2</v>
      </c>
      <c r="AX23" s="19">
        <f t="shared" si="15"/>
        <v>-3.8671754272662451E-2</v>
      </c>
      <c r="AY23" s="19">
        <f t="shared" si="15"/>
        <v>-6.3305737527424633E-2</v>
      </c>
      <c r="AZ23" s="19"/>
      <c r="BA23" s="19"/>
      <c r="BB23" s="19"/>
      <c r="BC23" s="19"/>
      <c r="BD23" s="19"/>
      <c r="BE23" s="19"/>
      <c r="BF23" s="567"/>
    </row>
    <row r="24" spans="24:58" s="1" customFormat="1" ht="18" customHeight="1">
      <c r="X24" s="87" t="s">
        <v>159</v>
      </c>
      <c r="Y24" s="144"/>
      <c r="Z24" s="215">
        <f>AP8</f>
        <v>2.4036280348866712</v>
      </c>
      <c r="AA24" s="649"/>
      <c r="AB24" s="649"/>
      <c r="AC24" s="649"/>
      <c r="AD24" s="649"/>
      <c r="AE24" s="649"/>
      <c r="AF24" s="649"/>
      <c r="AG24" s="649"/>
      <c r="AH24" s="649"/>
      <c r="AI24" s="649"/>
      <c r="AJ24" s="649"/>
      <c r="AK24" s="649"/>
      <c r="AL24" s="649"/>
      <c r="AM24" s="649"/>
      <c r="AN24" s="649"/>
      <c r="AO24" s="649"/>
      <c r="AP24" s="19">
        <f t="shared" ref="AP24:AW24" si="18">AP8/$Z24-1</f>
        <v>0</v>
      </c>
      <c r="AQ24" s="19">
        <f t="shared" si="18"/>
        <v>-3.2606198501841099E-2</v>
      </c>
      <c r="AR24" s="19">
        <f t="shared" si="18"/>
        <v>-2.2512825964158378E-2</v>
      </c>
      <c r="AS24" s="19">
        <f t="shared" si="18"/>
        <v>-5.140383687341965E-2</v>
      </c>
      <c r="AT24" s="19">
        <f t="shared" si="18"/>
        <v>-8.4915098048141791E-2</v>
      </c>
      <c r="AU24" s="19">
        <f t="shared" si="18"/>
        <v>-7.5974845608469677E-2</v>
      </c>
      <c r="AV24" s="19">
        <f t="shared" si="18"/>
        <v>-3.9424305204252219E-2</v>
      </c>
      <c r="AW24" s="19">
        <f t="shared" si="18"/>
        <v>-2.2450292622371193E-2</v>
      </c>
      <c r="AX24" s="19">
        <f t="shared" si="15"/>
        <v>-3.0177602953263993E-2</v>
      </c>
      <c r="AY24" s="19">
        <f t="shared" si="15"/>
        <v>-5.6929561071635271E-2</v>
      </c>
      <c r="AZ24" s="19"/>
      <c r="BA24" s="19"/>
      <c r="BB24" s="19"/>
      <c r="BC24" s="19"/>
      <c r="BD24" s="19"/>
      <c r="BE24" s="19"/>
      <c r="BF24" s="567"/>
    </row>
    <row r="25" spans="24:58" s="1" customFormat="1" ht="18" customHeight="1">
      <c r="X25" s="87" t="s">
        <v>291</v>
      </c>
      <c r="Y25" s="144"/>
      <c r="Z25" s="41">
        <f>AP9</f>
        <v>507158</v>
      </c>
      <c r="AA25" s="649"/>
      <c r="AB25" s="649"/>
      <c r="AC25" s="649"/>
      <c r="AD25" s="649"/>
      <c r="AE25" s="649"/>
      <c r="AF25" s="649"/>
      <c r="AG25" s="649"/>
      <c r="AH25" s="649"/>
      <c r="AI25" s="649"/>
      <c r="AJ25" s="649"/>
      <c r="AK25" s="649"/>
      <c r="AL25" s="649"/>
      <c r="AM25" s="649"/>
      <c r="AN25" s="649"/>
      <c r="AO25" s="649"/>
      <c r="AP25" s="19">
        <f t="shared" ref="AP25:AW25" si="19">AP9/$Z25-1</f>
        <v>0</v>
      </c>
      <c r="AQ25" s="19">
        <f t="shared" si="19"/>
        <v>1.75097306953651E-2</v>
      </c>
      <c r="AR25" s="19">
        <f t="shared" si="19"/>
        <v>3.6106893709652699E-2</v>
      </c>
      <c r="AS25" s="19">
        <f t="shared" si="19"/>
        <v>-2.688116918199035E-3</v>
      </c>
      <c r="AT25" s="19">
        <f t="shared" si="19"/>
        <v>-2.2870781886512592E-2</v>
      </c>
      <c r="AU25" s="19">
        <f t="shared" si="19"/>
        <v>1.0967588010048157E-2</v>
      </c>
      <c r="AV25" s="19">
        <f t="shared" si="19"/>
        <v>1.4861443573797484E-2</v>
      </c>
      <c r="AW25" s="19">
        <f t="shared" si="19"/>
        <v>2.4414876626219106E-2</v>
      </c>
      <c r="AX25" s="19">
        <f t="shared" si="15"/>
        <v>4.4664384669077517E-2</v>
      </c>
      <c r="AY25" s="19">
        <f t="shared" si="15"/>
        <v>3.4518434097460915E-2</v>
      </c>
      <c r="AZ25" s="19"/>
      <c r="BA25" s="19"/>
      <c r="BB25" s="19"/>
      <c r="BC25" s="19"/>
      <c r="BD25" s="19"/>
      <c r="BE25" s="19"/>
      <c r="BF25" s="567"/>
    </row>
    <row r="26" spans="24:58" s="1" customFormat="1" ht="14.25">
      <c r="Y26" s="409"/>
    </row>
    <row r="27" spans="24:58" s="1" customFormat="1" ht="14.25">
      <c r="X27" s="667" t="s">
        <v>387</v>
      </c>
      <c r="Y27" s="371"/>
    </row>
    <row r="28" spans="24:58" s="1" customFormat="1" ht="14.25">
      <c r="X28" s="13"/>
      <c r="Y28" s="13" t="s">
        <v>149</v>
      </c>
      <c r="Z28" s="367"/>
      <c r="AA28" s="13">
        <v>1990</v>
      </c>
      <c r="AB28" s="13">
        <f t="shared" ref="AB28:BE28" si="20">AA28+1</f>
        <v>1991</v>
      </c>
      <c r="AC28" s="13">
        <f t="shared" si="20"/>
        <v>1992</v>
      </c>
      <c r="AD28" s="13">
        <f t="shared" si="20"/>
        <v>1993</v>
      </c>
      <c r="AE28" s="13">
        <f t="shared" si="20"/>
        <v>1994</v>
      </c>
      <c r="AF28" s="13">
        <f t="shared" si="20"/>
        <v>1995</v>
      </c>
      <c r="AG28" s="13">
        <f t="shared" si="20"/>
        <v>1996</v>
      </c>
      <c r="AH28" s="13">
        <f t="shared" si="20"/>
        <v>1997</v>
      </c>
      <c r="AI28" s="13">
        <f t="shared" si="20"/>
        <v>1998</v>
      </c>
      <c r="AJ28" s="13">
        <f t="shared" si="20"/>
        <v>1999</v>
      </c>
      <c r="AK28" s="13">
        <f t="shared" si="20"/>
        <v>2000</v>
      </c>
      <c r="AL28" s="13">
        <f t="shared" si="20"/>
        <v>2001</v>
      </c>
      <c r="AM28" s="13">
        <f t="shared" si="20"/>
        <v>2002</v>
      </c>
      <c r="AN28" s="13">
        <f t="shared" si="20"/>
        <v>2003</v>
      </c>
      <c r="AO28" s="13">
        <f t="shared" si="20"/>
        <v>2004</v>
      </c>
      <c r="AP28" s="13">
        <f t="shared" si="20"/>
        <v>2005</v>
      </c>
      <c r="AQ28" s="13">
        <f>AP28+1</f>
        <v>2006</v>
      </c>
      <c r="AR28" s="13">
        <f>AQ28+1</f>
        <v>2007</v>
      </c>
      <c r="AS28" s="13">
        <f>AR28+1</f>
        <v>2008</v>
      </c>
      <c r="AT28" s="13">
        <f t="shared" si="20"/>
        <v>2009</v>
      </c>
      <c r="AU28" s="13">
        <f>AT28+1</f>
        <v>2010</v>
      </c>
      <c r="AV28" s="13">
        <f>AU28+1</f>
        <v>2011</v>
      </c>
      <c r="AW28" s="13">
        <f>AV28+1</f>
        <v>2012</v>
      </c>
      <c r="AX28" s="13">
        <f>AW28+1</f>
        <v>2013</v>
      </c>
      <c r="AY28" s="13">
        <f t="shared" si="20"/>
        <v>2014</v>
      </c>
      <c r="AZ28" s="13">
        <f t="shared" si="20"/>
        <v>2015</v>
      </c>
      <c r="BA28" s="13">
        <f t="shared" si="20"/>
        <v>2016</v>
      </c>
      <c r="BB28" s="13">
        <f t="shared" si="20"/>
        <v>2017</v>
      </c>
      <c r="BC28" s="13">
        <f t="shared" si="20"/>
        <v>2018</v>
      </c>
      <c r="BD28" s="13">
        <f t="shared" si="20"/>
        <v>2019</v>
      </c>
      <c r="BE28" s="13">
        <f t="shared" si="20"/>
        <v>2020</v>
      </c>
    </row>
    <row r="29" spans="24:58" s="1" customFormat="1" ht="18" customHeight="1">
      <c r="X29" s="87" t="s">
        <v>158</v>
      </c>
      <c r="Y29" s="144"/>
      <c r="Z29" s="144"/>
      <c r="AA29" s="144"/>
      <c r="AB29" s="566">
        <f>AB5/AA5-1</f>
        <v>7.3363085422837315E-3</v>
      </c>
      <c r="AC29" s="566">
        <f t="shared" ref="AC29:AT33" si="21">AC5/AB5-1</f>
        <v>8.7117937262675138E-3</v>
      </c>
      <c r="AD29" s="566">
        <f t="shared" si="21"/>
        <v>-5.8778956605242128E-3</v>
      </c>
      <c r="AE29" s="566">
        <f t="shared" si="21"/>
        <v>5.2428878568716586E-2</v>
      </c>
      <c r="AF29" s="566">
        <f t="shared" si="21"/>
        <v>1.103175678593904E-2</v>
      </c>
      <c r="AG29" s="566">
        <f t="shared" si="21"/>
        <v>1.0277856777075156E-2</v>
      </c>
      <c r="AH29" s="566">
        <f t="shared" si="21"/>
        <v>-1.7581086937901169E-3</v>
      </c>
      <c r="AI29" s="566">
        <f t="shared" si="21"/>
        <v>-2.7771710717958475E-2</v>
      </c>
      <c r="AJ29" s="566">
        <f t="shared" si="21"/>
        <v>2.8585400083093404E-2</v>
      </c>
      <c r="AK29" s="566">
        <f t="shared" si="21"/>
        <v>1.6930925844707678E-2</v>
      </c>
      <c r="AL29" s="566">
        <f t="shared" si="21"/>
        <v>-1.3272741709591251E-2</v>
      </c>
      <c r="AM29" s="566">
        <f t="shared" si="21"/>
        <v>2.9437802537724211E-2</v>
      </c>
      <c r="AN29" s="566">
        <f t="shared" si="21"/>
        <v>3.9334156793440211E-3</v>
      </c>
      <c r="AO29" s="566">
        <f t="shared" si="21"/>
        <v>-8.1318020006748704E-4</v>
      </c>
      <c r="AP29" s="566">
        <f t="shared" si="21"/>
        <v>5.7799901016988287E-3</v>
      </c>
      <c r="AQ29" s="566">
        <f t="shared" si="21"/>
        <v>-1.589736505869821E-2</v>
      </c>
      <c r="AR29" s="566">
        <f t="shared" si="21"/>
        <v>2.6938961515204696E-2</v>
      </c>
      <c r="AS29" s="566">
        <f t="shared" si="21"/>
        <v>-6.3906224347598628E-2</v>
      </c>
      <c r="AT29" s="566">
        <f t="shared" si="21"/>
        <v>-5.8965782389111099E-2</v>
      </c>
      <c r="AU29" s="566">
        <f t="shared" ref="AU29:AY33" si="22">AU5/AT5-1</f>
        <v>4.3319942499761233E-2</v>
      </c>
      <c r="AV29" s="566">
        <f t="shared" si="22"/>
        <v>4.0308254727698944E-2</v>
      </c>
      <c r="AW29" s="566">
        <f t="shared" si="22"/>
        <v>2.720059316932355E-2</v>
      </c>
      <c r="AX29" s="566">
        <f t="shared" si="22"/>
        <v>1.1821441225922991E-2</v>
      </c>
      <c r="AY29" s="566">
        <f t="shared" si="22"/>
        <v>-3.5088233984976513E-2</v>
      </c>
      <c r="AZ29" s="19"/>
      <c r="BA29" s="19"/>
      <c r="BB29" s="19"/>
      <c r="BC29" s="19"/>
      <c r="BD29" s="19"/>
      <c r="BE29" s="19"/>
      <c r="BF29" s="567"/>
    </row>
    <row r="30" spans="24:58" s="1" customFormat="1" ht="18" customHeight="1">
      <c r="X30" s="87" t="s">
        <v>121</v>
      </c>
      <c r="Y30" s="144"/>
      <c r="Z30" s="144"/>
      <c r="AA30" s="144"/>
      <c r="AB30" s="566">
        <f>AB6/AA6-1</f>
        <v>6.7464389752178722E-3</v>
      </c>
      <c r="AC30" s="566">
        <f t="shared" ref="AC30:AQ30" si="23">AC6/AB6-1</f>
        <v>7.8443895263824448E-3</v>
      </c>
      <c r="AD30" s="566">
        <f t="shared" si="23"/>
        <v>-4.2840803913893888E-3</v>
      </c>
      <c r="AE30" s="566">
        <f t="shared" si="23"/>
        <v>5.2291446246989892E-2</v>
      </c>
      <c r="AF30" s="566">
        <f t="shared" si="23"/>
        <v>1.0986840938888909E-2</v>
      </c>
      <c r="AG30" s="566">
        <f t="shared" si="23"/>
        <v>1.0223421882045169E-2</v>
      </c>
      <c r="AH30" s="566">
        <f t="shared" si="23"/>
        <v>-1.0387290952267314E-3</v>
      </c>
      <c r="AI30" s="566">
        <f t="shared" si="23"/>
        <v>-2.5111128216302792E-2</v>
      </c>
      <c r="AJ30" s="566">
        <f t="shared" si="23"/>
        <v>3.0779519182622117E-2</v>
      </c>
      <c r="AK30" s="566">
        <f t="shared" si="23"/>
        <v>1.6558610392838125E-2</v>
      </c>
      <c r="AL30" s="566">
        <f t="shared" si="23"/>
        <v>-1.2767820385874651E-2</v>
      </c>
      <c r="AM30" s="566">
        <f t="shared" si="23"/>
        <v>3.3856140880594188E-2</v>
      </c>
      <c r="AN30" s="566">
        <f t="shared" si="23"/>
        <v>4.2637371041225336E-3</v>
      </c>
      <c r="AO30" s="566">
        <f t="shared" si="23"/>
        <v>-2.9989046878009518E-5</v>
      </c>
      <c r="AP30" s="566">
        <f t="shared" si="23"/>
        <v>6.1100995970186922E-3</v>
      </c>
      <c r="AQ30" s="566">
        <f t="shared" si="23"/>
        <v>-1.5667393561242693E-2</v>
      </c>
      <c r="AR30" s="566">
        <f t="shared" si="21"/>
        <v>2.8901402743804372E-2</v>
      </c>
      <c r="AS30" s="566">
        <f t="shared" si="21"/>
        <v>-6.5892784967024776E-2</v>
      </c>
      <c r="AT30" s="566">
        <f t="shared" si="21"/>
        <v>-5.4849361023683874E-2</v>
      </c>
      <c r="AU30" s="566">
        <f t="shared" si="22"/>
        <v>4.4738589386221328E-2</v>
      </c>
      <c r="AV30" s="566">
        <f t="shared" si="22"/>
        <v>4.35597512932E-2</v>
      </c>
      <c r="AW30" s="566">
        <f t="shared" si="22"/>
        <v>2.7250544091468765E-2</v>
      </c>
      <c r="AX30" s="566">
        <f t="shared" si="22"/>
        <v>1.1705873834112701E-2</v>
      </c>
      <c r="AY30" s="566">
        <f t="shared" si="22"/>
        <v>-3.7028647574205542E-2</v>
      </c>
      <c r="AZ30" s="19"/>
      <c r="BA30" s="19"/>
      <c r="BB30" s="19"/>
      <c r="BC30" s="19"/>
      <c r="BD30" s="19"/>
      <c r="BE30" s="19"/>
      <c r="BF30" s="567"/>
    </row>
    <row r="31" spans="24:58" s="1" customFormat="1" ht="18" customHeight="1">
      <c r="X31" s="87" t="s">
        <v>154</v>
      </c>
      <c r="Y31" s="144"/>
      <c r="Z31" s="144"/>
      <c r="AA31" s="144"/>
      <c r="AB31" s="566">
        <f>AB7/AA7-1</f>
        <v>-1.7300249016986791E-2</v>
      </c>
      <c r="AC31" s="566">
        <f t="shared" si="21"/>
        <v>2.0995017917149195E-3</v>
      </c>
      <c r="AD31" s="566">
        <f t="shared" si="21"/>
        <v>-4.021847165114667E-3</v>
      </c>
      <c r="AE31" s="566">
        <f t="shared" si="21"/>
        <v>4.2632009543984051E-2</v>
      </c>
      <c r="AF31" s="566">
        <f t="shared" si="21"/>
        <v>-1.5155305130770458E-2</v>
      </c>
      <c r="AG31" s="566">
        <f t="shared" si="21"/>
        <v>-1.5988732151974494E-2</v>
      </c>
      <c r="AH31" s="566">
        <f t="shared" si="21"/>
        <v>-3.226057047687747E-3</v>
      </c>
      <c r="AI31" s="566">
        <f t="shared" si="21"/>
        <v>-1.3061692106175804E-2</v>
      </c>
      <c r="AJ31" s="566">
        <f t="shared" si="21"/>
        <v>2.3061178111363434E-2</v>
      </c>
      <c r="AK31" s="566">
        <f t="shared" si="21"/>
        <v>-2.7842401705510111E-3</v>
      </c>
      <c r="AL31" s="566">
        <f t="shared" si="21"/>
        <v>-9.0365644863819039E-3</v>
      </c>
      <c r="AM31" s="566">
        <f t="shared" si="21"/>
        <v>1.831387755358449E-2</v>
      </c>
      <c r="AN31" s="566">
        <f t="shared" si="21"/>
        <v>-1.8334101884910026E-2</v>
      </c>
      <c r="AO31" s="566">
        <f t="shared" si="21"/>
        <v>-1.5174898126591341E-2</v>
      </c>
      <c r="AP31" s="566">
        <f t="shared" si="21"/>
        <v>-1.2555199958373842E-2</v>
      </c>
      <c r="AQ31" s="566">
        <f t="shared" si="21"/>
        <v>-3.2832212554107842E-2</v>
      </c>
      <c r="AR31" s="566">
        <f t="shared" si="21"/>
        <v>8.5063544271053448E-3</v>
      </c>
      <c r="AS31" s="566">
        <f t="shared" si="21"/>
        <v>-2.7492572218155487E-2</v>
      </c>
      <c r="AT31" s="566">
        <f t="shared" si="21"/>
        <v>-3.9528661908333595E-2</v>
      </c>
      <c r="AU31" s="566">
        <f t="shared" si="22"/>
        <v>8.3986981854333731E-3</v>
      </c>
      <c r="AV31" s="566">
        <f t="shared" si="22"/>
        <v>3.6316763956879106E-2</v>
      </c>
      <c r="AW31" s="566">
        <f t="shared" si="22"/>
        <v>1.7621181231681771E-2</v>
      </c>
      <c r="AX31" s="566">
        <f t="shared" si="22"/>
        <v>-7.7914475761886592E-3</v>
      </c>
      <c r="AY31" s="566">
        <f t="shared" si="22"/>
        <v>-2.5624944824256368E-2</v>
      </c>
      <c r="AZ31" s="19"/>
      <c r="BA31" s="19"/>
      <c r="BB31" s="19"/>
      <c r="BC31" s="19"/>
      <c r="BD31" s="19"/>
      <c r="BE31" s="19"/>
      <c r="BF31" s="567"/>
    </row>
    <row r="32" spans="24:58" s="1" customFormat="1" ht="18" customHeight="1">
      <c r="X32" s="87" t="s">
        <v>159</v>
      </c>
      <c r="Y32" s="144"/>
      <c r="Z32" s="144"/>
      <c r="AA32" s="144"/>
      <c r="AB32" s="566">
        <f>AB8/AA8-1</f>
        <v>-1.787569206589934E-2</v>
      </c>
      <c r="AC32" s="566">
        <f t="shared" si="21"/>
        <v>1.2377835864125775E-3</v>
      </c>
      <c r="AD32" s="566">
        <f t="shared" si="21"/>
        <v>-2.4250562067568149E-3</v>
      </c>
      <c r="AE32" s="566">
        <f t="shared" si="21"/>
        <v>4.2495856554745304E-2</v>
      </c>
      <c r="AF32" s="566">
        <f t="shared" si="21"/>
        <v>-1.519905759787743E-2</v>
      </c>
      <c r="AG32" s="566">
        <f t="shared" si="21"/>
        <v>-1.604175177396705E-2</v>
      </c>
      <c r="AH32" s="566">
        <f t="shared" si="21"/>
        <v>-2.5077353210758435E-3</v>
      </c>
      <c r="AI32" s="566">
        <f t="shared" si="21"/>
        <v>-1.036085443137913E-2</v>
      </c>
      <c r="AJ32" s="566">
        <f t="shared" si="21"/>
        <v>2.5243513258934813E-2</v>
      </c>
      <c r="AK32" s="566">
        <f t="shared" si="21"/>
        <v>-3.1493375697906334E-3</v>
      </c>
      <c r="AL32" s="566">
        <f t="shared" si="21"/>
        <v>-8.5294754550307994E-3</v>
      </c>
      <c r="AM32" s="566">
        <f t="shared" si="21"/>
        <v>2.2684472104494091E-2</v>
      </c>
      <c r="AN32" s="566">
        <f t="shared" si="21"/>
        <v>-1.8011107079619615E-2</v>
      </c>
      <c r="AO32" s="566">
        <f t="shared" si="21"/>
        <v>-1.440296409789743E-2</v>
      </c>
      <c r="AP32" s="566">
        <f t="shared" si="21"/>
        <v>-1.2231108300351234E-2</v>
      </c>
      <c r="AQ32" s="566">
        <f t="shared" si="21"/>
        <v>-3.2606198501841099E-2</v>
      </c>
      <c r="AR32" s="566">
        <f t="shared" si="21"/>
        <v>1.043357164585057E-2</v>
      </c>
      <c r="AS32" s="566">
        <f t="shared" si="21"/>
        <v>-2.9556409205837797E-2</v>
      </c>
      <c r="AT32" s="566">
        <f t="shared" si="21"/>
        <v>-3.5327215602758422E-2</v>
      </c>
      <c r="AU32" s="566">
        <f t="shared" si="22"/>
        <v>9.7698611578038719E-3</v>
      </c>
      <c r="AV32" s="566">
        <f t="shared" si="22"/>
        <v>3.9555785067654226E-2</v>
      </c>
      <c r="AW32" s="566">
        <f t="shared" si="22"/>
        <v>1.7670666324209217E-2</v>
      </c>
      <c r="AX32" s="566">
        <f t="shared" si="22"/>
        <v>-7.9047748391456452E-3</v>
      </c>
      <c r="AY32" s="566">
        <f t="shared" si="22"/>
        <v>-2.7584388852881947E-2</v>
      </c>
      <c r="AZ32" s="19"/>
      <c r="BA32" s="19"/>
      <c r="BB32" s="19"/>
      <c r="BC32" s="19"/>
      <c r="BD32" s="19"/>
      <c r="BE32" s="19"/>
      <c r="BF32" s="567"/>
    </row>
    <row r="33" spans="24:58" s="1" customFormat="1" ht="18" customHeight="1">
      <c r="X33" s="87" t="s">
        <v>291</v>
      </c>
      <c r="Y33" s="144"/>
      <c r="Z33" s="144"/>
      <c r="AA33" s="144"/>
      <c r="AB33" s="566">
        <f>AB9/AA9-1</f>
        <v>2.507027963996733E-2</v>
      </c>
      <c r="AC33" s="566">
        <f t="shared" si="21"/>
        <v>6.5984385010970925E-3</v>
      </c>
      <c r="AD33" s="566">
        <f t="shared" si="21"/>
        <v>-1.8635433820778369E-3</v>
      </c>
      <c r="AE33" s="566">
        <f t="shared" si="21"/>
        <v>9.3962864510723776E-3</v>
      </c>
      <c r="AF33" s="566">
        <f t="shared" si="21"/>
        <v>2.6590042118454837E-2</v>
      </c>
      <c r="AG33" s="566">
        <f t="shared" si="21"/>
        <v>2.6693382268369037E-2</v>
      </c>
      <c r="AH33" s="566">
        <f t="shared" si="21"/>
        <v>1.4726993660665322E-3</v>
      </c>
      <c r="AI33" s="566">
        <f t="shared" si="21"/>
        <v>-1.4904699203716842E-2</v>
      </c>
      <c r="AJ33" s="566">
        <f t="shared" si="21"/>
        <v>5.3996985614566118E-3</v>
      </c>
      <c r="AK33" s="566">
        <f t="shared" si="21"/>
        <v>1.9770211030991414E-2</v>
      </c>
      <c r="AL33" s="566">
        <f t="shared" si="21"/>
        <v>-4.2748067904379017E-3</v>
      </c>
      <c r="AM33" s="566">
        <f t="shared" si="21"/>
        <v>1.0923866628297363E-2</v>
      </c>
      <c r="AN33" s="566">
        <f t="shared" si="21"/>
        <v>2.268339728110158E-2</v>
      </c>
      <c r="AO33" s="566">
        <f t="shared" si="21"/>
        <v>1.4583013673396428E-2</v>
      </c>
      <c r="AP33" s="566">
        <f t="shared" si="21"/>
        <v>1.85683190182373E-2</v>
      </c>
      <c r="AQ33" s="566">
        <f t="shared" si="21"/>
        <v>1.75097306953651E-2</v>
      </c>
      <c r="AR33" s="566">
        <f t="shared" si="21"/>
        <v>1.8277135297348091E-2</v>
      </c>
      <c r="AS33" s="566">
        <f t="shared" si="21"/>
        <v>-3.7443058108561522E-2</v>
      </c>
      <c r="AT33" s="566">
        <f t="shared" si="21"/>
        <v>-2.0237064563942586E-2</v>
      </c>
      <c r="AU33" s="566">
        <f t="shared" si="22"/>
        <v>3.4630394086353711E-2</v>
      </c>
      <c r="AV33" s="566">
        <f t="shared" si="22"/>
        <v>3.8516126628884706E-3</v>
      </c>
      <c r="AW33" s="566">
        <f t="shared" si="22"/>
        <v>9.4135343429537777E-3</v>
      </c>
      <c r="AX33" s="566">
        <f t="shared" si="22"/>
        <v>1.9766901579512108E-2</v>
      </c>
      <c r="AY33" s="566">
        <f t="shared" si="22"/>
        <v>-9.7121627965048862E-3</v>
      </c>
      <c r="AZ33" s="19"/>
      <c r="BA33" s="19"/>
      <c r="BB33" s="19"/>
      <c r="BC33" s="19"/>
      <c r="BD33" s="19"/>
      <c r="BE33" s="19"/>
      <c r="BF33" s="567"/>
    </row>
  </sheetData>
  <phoneticPr fontId="9"/>
  <pageMargins left="0.28000000000000003" right="0.32" top="0.72" bottom="0.45" header="0.51181102362204722" footer="0.51181102362204722"/>
  <pageSetup paperSize="9" scale="4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21"/>
  <sheetViews>
    <sheetView zoomScale="85" zoomScaleNormal="85" workbookViewId="0">
      <pane xSplit="25" topLeftCell="AS1" activePane="topRight" state="frozen"/>
      <selection activeCell="AQ33" sqref="AQ33"/>
      <selection pane="topRight"/>
    </sheetView>
  </sheetViews>
  <sheetFormatPr defaultRowHeight="14.25"/>
  <cols>
    <col min="1" max="1" width="1.625" style="1" customWidth="1"/>
    <col min="2" max="20" width="1.625" style="1" hidden="1" customWidth="1"/>
    <col min="21" max="21" width="1.625" style="1" customWidth="1"/>
    <col min="22" max="22" width="1.625" style="1" hidden="1" customWidth="1"/>
    <col min="23" max="23" width="24.625" style="1" hidden="1" customWidth="1"/>
    <col min="24" max="24" width="1.625" style="1" customWidth="1"/>
    <col min="25" max="25" width="20.625" style="1" customWidth="1"/>
    <col min="26" max="51" width="10.625" style="1" customWidth="1"/>
    <col min="52" max="57" width="10.625" style="1" hidden="1" customWidth="1"/>
    <col min="58" max="58" width="20.625" style="1" customWidth="1"/>
    <col min="59" max="59" width="50.625" style="1" customWidth="1"/>
    <col min="60" max="16384" width="9" style="1"/>
  </cols>
  <sheetData>
    <row r="1" spans="1:59" ht="23.25">
      <c r="A1" s="358" t="s">
        <v>512</v>
      </c>
    </row>
    <row r="2" spans="1:59" ht="15" customHeight="1"/>
    <row r="3" spans="1:59" ht="18.75">
      <c r="W3" s="1" t="s">
        <v>13</v>
      </c>
      <c r="Y3" s="1" t="s">
        <v>276</v>
      </c>
    </row>
    <row r="4" spans="1:59">
      <c r="V4" s="84" t="s">
        <v>0</v>
      </c>
      <c r="W4" s="85"/>
      <c r="Y4" s="84" t="s">
        <v>75</v>
      </c>
      <c r="Z4" s="367"/>
      <c r="AA4" s="13">
        <v>1990</v>
      </c>
      <c r="AB4" s="13">
        <f t="shared" ref="AB4:BE4" si="0">AA4+1</f>
        <v>1991</v>
      </c>
      <c r="AC4" s="13">
        <f t="shared" si="0"/>
        <v>1992</v>
      </c>
      <c r="AD4" s="13">
        <f t="shared" si="0"/>
        <v>1993</v>
      </c>
      <c r="AE4" s="13">
        <f t="shared" si="0"/>
        <v>1994</v>
      </c>
      <c r="AF4" s="13">
        <f t="shared" si="0"/>
        <v>1995</v>
      </c>
      <c r="AG4" s="13">
        <f t="shared" si="0"/>
        <v>1996</v>
      </c>
      <c r="AH4" s="13">
        <f t="shared" si="0"/>
        <v>1997</v>
      </c>
      <c r="AI4" s="13">
        <f t="shared" si="0"/>
        <v>1998</v>
      </c>
      <c r="AJ4" s="13">
        <f t="shared" si="0"/>
        <v>1999</v>
      </c>
      <c r="AK4" s="13">
        <f t="shared" si="0"/>
        <v>2000</v>
      </c>
      <c r="AL4" s="13">
        <f t="shared" si="0"/>
        <v>2001</v>
      </c>
      <c r="AM4" s="13">
        <f t="shared" si="0"/>
        <v>2002</v>
      </c>
      <c r="AN4" s="13">
        <f t="shared" si="0"/>
        <v>2003</v>
      </c>
      <c r="AO4" s="13">
        <f>AN4+1</f>
        <v>2004</v>
      </c>
      <c r="AP4" s="13">
        <f t="shared" si="0"/>
        <v>2005</v>
      </c>
      <c r="AQ4" s="13">
        <f t="shared" si="0"/>
        <v>2006</v>
      </c>
      <c r="AR4" s="13">
        <f t="shared" si="0"/>
        <v>2007</v>
      </c>
      <c r="AS4" s="13">
        <f t="shared" si="0"/>
        <v>2008</v>
      </c>
      <c r="AT4" s="13">
        <f t="shared" si="0"/>
        <v>2009</v>
      </c>
      <c r="AU4" s="13">
        <f t="shared" si="0"/>
        <v>2010</v>
      </c>
      <c r="AV4" s="13">
        <f t="shared" si="0"/>
        <v>2011</v>
      </c>
      <c r="AW4" s="13">
        <f t="shared" si="0"/>
        <v>2012</v>
      </c>
      <c r="AX4" s="13">
        <f t="shared" si="0"/>
        <v>2013</v>
      </c>
      <c r="AY4" s="13">
        <f t="shared" si="0"/>
        <v>2014</v>
      </c>
      <c r="AZ4" s="13">
        <f t="shared" si="0"/>
        <v>2015</v>
      </c>
      <c r="BA4" s="13">
        <f t="shared" si="0"/>
        <v>2016</v>
      </c>
      <c r="BB4" s="13">
        <f t="shared" si="0"/>
        <v>2017</v>
      </c>
      <c r="BC4" s="13">
        <f t="shared" si="0"/>
        <v>2018</v>
      </c>
      <c r="BD4" s="13">
        <f t="shared" si="0"/>
        <v>2019</v>
      </c>
      <c r="BE4" s="13">
        <f t="shared" si="0"/>
        <v>2020</v>
      </c>
      <c r="BF4" s="13" t="s">
        <v>136</v>
      </c>
      <c r="BG4" s="13" t="s">
        <v>11</v>
      </c>
    </row>
    <row r="5" spans="1:59" ht="18" customHeight="1">
      <c r="V5" s="89"/>
      <c r="W5" s="90" t="s">
        <v>17</v>
      </c>
      <c r="Y5" s="786" t="s">
        <v>376</v>
      </c>
      <c r="Z5" s="787"/>
      <c r="AA5" s="787">
        <v>117252.1406942938</v>
      </c>
      <c r="AB5" s="787">
        <v>126425.07958747236</v>
      </c>
      <c r="AC5" s="787">
        <v>131836.8694637095</v>
      </c>
      <c r="AD5" s="787">
        <v>139435.12792356391</v>
      </c>
      <c r="AE5" s="787">
        <v>151342.59144374088</v>
      </c>
      <c r="AF5" s="787">
        <v>163429.06922919961</v>
      </c>
      <c r="AG5" s="787">
        <v>171795.87746182675</v>
      </c>
      <c r="AH5" s="787">
        <v>180813.10170510146</v>
      </c>
      <c r="AI5" s="787">
        <v>179146.51242869213</v>
      </c>
      <c r="AJ5" s="787">
        <v>194870.86803909033</v>
      </c>
      <c r="AK5" s="787">
        <v>212143.34733181103</v>
      </c>
      <c r="AL5" s="787">
        <v>223934.58178111244</v>
      </c>
      <c r="AM5" s="787">
        <v>236583.0654010447</v>
      </c>
      <c r="AN5" s="787">
        <v>250049.2207779772</v>
      </c>
      <c r="AO5" s="787">
        <v>258993.63902566591</v>
      </c>
      <c r="AP5" s="787">
        <v>271323.9267871693</v>
      </c>
      <c r="AQ5" s="787">
        <v>265103.86480562965</v>
      </c>
      <c r="AR5" s="787">
        <v>280157.50038119388</v>
      </c>
      <c r="AS5" s="787">
        <v>265511.97533554543</v>
      </c>
      <c r="AT5" s="787">
        <v>251486.24890698859</v>
      </c>
      <c r="AU5" s="787">
        <v>265844.65439026576</v>
      </c>
      <c r="AV5" s="787">
        <v>259378.74183623222</v>
      </c>
      <c r="AW5" s="787">
        <v>275418.56470085512</v>
      </c>
      <c r="AX5" s="787">
        <v>303859.67268318491</v>
      </c>
      <c r="AY5" s="787">
        <v>301910.53994841949</v>
      </c>
      <c r="AZ5" s="787"/>
      <c r="BA5" s="787"/>
      <c r="BB5" s="787"/>
      <c r="BC5" s="787"/>
      <c r="BD5" s="787"/>
      <c r="BE5" s="787"/>
      <c r="BF5" s="788"/>
      <c r="BG5" s="91"/>
    </row>
    <row r="6" spans="1:59" ht="18" customHeight="1">
      <c r="V6" s="89"/>
      <c r="W6" s="92" t="s">
        <v>16</v>
      </c>
      <c r="Y6" s="789" t="s">
        <v>377</v>
      </c>
      <c r="Z6" s="790"/>
      <c r="AA6" s="790">
        <v>188715.58219209762</v>
      </c>
      <c r="AB6" s="790">
        <v>176744.77403295718</v>
      </c>
      <c r="AC6" s="790">
        <v>166560.08903123648</v>
      </c>
      <c r="AD6" s="790">
        <v>164750.95220562752</v>
      </c>
      <c r="AE6" s="790">
        <v>167182.01100202309</v>
      </c>
      <c r="AF6" s="790">
        <v>165940.97883824506</v>
      </c>
      <c r="AG6" s="790">
        <v>167228.96612594515</v>
      </c>
      <c r="AH6" s="790">
        <v>168379.63788752968</v>
      </c>
      <c r="AI6" s="790">
        <v>153765.58327077553</v>
      </c>
      <c r="AJ6" s="790">
        <v>154870.89010660877</v>
      </c>
      <c r="AK6" s="790">
        <v>162285.75729522601</v>
      </c>
      <c r="AL6" s="790">
        <v>158745.02576240234</v>
      </c>
      <c r="AM6" s="790">
        <v>170241.68835591114</v>
      </c>
      <c r="AN6" s="790">
        <v>166739.62725802109</v>
      </c>
      <c r="AO6" s="790">
        <v>168975.47715901828</v>
      </c>
      <c r="AP6" s="790">
        <v>166121.15242818242</v>
      </c>
      <c r="AQ6" s="790">
        <v>171972.28050535341</v>
      </c>
      <c r="AR6" s="790">
        <v>171805.56113460424</v>
      </c>
      <c r="AS6" s="790">
        <v>155465.66889825815</v>
      </c>
      <c r="AT6" s="790">
        <v>150867.55417208071</v>
      </c>
      <c r="AU6" s="790">
        <v>166215.65456717645</v>
      </c>
      <c r="AV6" s="790">
        <v>154911.24299088618</v>
      </c>
      <c r="AW6" s="790">
        <v>156008.00780076868</v>
      </c>
      <c r="AX6" s="790">
        <v>160417.05130150428</v>
      </c>
      <c r="AY6" s="790">
        <v>161365.02093944806</v>
      </c>
      <c r="AZ6" s="790"/>
      <c r="BA6" s="790"/>
      <c r="BB6" s="790"/>
      <c r="BC6" s="790"/>
      <c r="BD6" s="790"/>
      <c r="BE6" s="790"/>
      <c r="BF6" s="791"/>
      <c r="BG6" s="94"/>
    </row>
    <row r="7" spans="1:59" ht="18" customHeight="1">
      <c r="V7" s="89"/>
      <c r="W7" s="92" t="s">
        <v>26</v>
      </c>
      <c r="Y7" s="789" t="s">
        <v>378</v>
      </c>
      <c r="Z7" s="790"/>
      <c r="AA7" s="790">
        <v>61080.855164067922</v>
      </c>
      <c r="AB7" s="790">
        <v>56393.287077834742</v>
      </c>
      <c r="AC7" s="790">
        <v>56878.969434301049</v>
      </c>
      <c r="AD7" s="790">
        <v>44074.710653286944</v>
      </c>
      <c r="AE7" s="790">
        <v>58761.312328407745</v>
      </c>
      <c r="AF7" s="790">
        <v>46957.254268162054</v>
      </c>
      <c r="AG7" s="790">
        <v>46429.297589894617</v>
      </c>
      <c r="AH7" s="790">
        <v>33910.996759942384</v>
      </c>
      <c r="AI7" s="790">
        <v>26938.027641532681</v>
      </c>
      <c r="AJ7" s="790">
        <v>26218.519338170139</v>
      </c>
      <c r="AK7" s="790">
        <v>21291.523854675754</v>
      </c>
      <c r="AL7" s="790">
        <v>13178.344474900827</v>
      </c>
      <c r="AM7" s="790">
        <v>18670.745517089606</v>
      </c>
      <c r="AN7" s="790">
        <v>16607.605024216104</v>
      </c>
      <c r="AO7" s="790">
        <v>17182.021264184703</v>
      </c>
      <c r="AP7" s="790">
        <v>21647.971623829446</v>
      </c>
      <c r="AQ7" s="790">
        <v>17063.564357533756</v>
      </c>
      <c r="AR7" s="790">
        <v>31756.451475002676</v>
      </c>
      <c r="AS7" s="790">
        <v>22211.404840475599</v>
      </c>
      <c r="AT7" s="790">
        <v>10307.191400559523</v>
      </c>
      <c r="AU7" s="790">
        <v>13347.783765216675</v>
      </c>
      <c r="AV7" s="790">
        <v>32012.10052174982</v>
      </c>
      <c r="AW7" s="790">
        <v>37162.556843288083</v>
      </c>
      <c r="AX7" s="790">
        <v>32087.996643367493</v>
      </c>
      <c r="AY7" s="790">
        <v>18737.353961677829</v>
      </c>
      <c r="AZ7" s="790"/>
      <c r="BA7" s="790"/>
      <c r="BB7" s="790"/>
      <c r="BC7" s="790"/>
      <c r="BD7" s="790"/>
      <c r="BE7" s="790"/>
      <c r="BF7" s="792"/>
      <c r="BG7" s="94"/>
    </row>
    <row r="8" spans="1:59" ht="18" customHeight="1">
      <c r="V8" s="89"/>
      <c r="W8" s="92"/>
      <c r="Y8" s="789" t="s">
        <v>379</v>
      </c>
      <c r="Z8" s="790"/>
      <c r="AA8" s="790">
        <v>583259.50187173451</v>
      </c>
      <c r="AB8" s="790">
        <v>589822.73016954446</v>
      </c>
      <c r="AC8" s="790">
        <v>601144.32777354727</v>
      </c>
      <c r="AD8" s="790">
        <v>600390.00359015958</v>
      </c>
      <c r="AE8" s="790">
        <v>621839.79119800637</v>
      </c>
      <c r="AF8" s="790">
        <v>630373.73308338423</v>
      </c>
      <c r="AG8" s="790">
        <v>627143.58898047567</v>
      </c>
      <c r="AH8" s="790">
        <v>623275.83959372051</v>
      </c>
      <c r="AI8" s="790">
        <v>614512.30930020008</v>
      </c>
      <c r="AJ8" s="790">
        <v>624222.2496698132</v>
      </c>
      <c r="AK8" s="790">
        <v>618544.74951806362</v>
      </c>
      <c r="AL8" s="790">
        <v>604136.86290633562</v>
      </c>
      <c r="AM8" s="790">
        <v>609111.57154150167</v>
      </c>
      <c r="AN8" s="790">
        <v>600767.7209970766</v>
      </c>
      <c r="AO8" s="790">
        <v>589548.63892826263</v>
      </c>
      <c r="AP8" s="790">
        <v>583798.55958620261</v>
      </c>
      <c r="AQ8" s="790">
        <v>551634.44309369638</v>
      </c>
      <c r="AR8" s="790">
        <v>538974.97598585859</v>
      </c>
      <c r="AS8" s="790">
        <v>502536.91120008612</v>
      </c>
      <c r="AT8" s="790">
        <v>471129.38720238023</v>
      </c>
      <c r="AU8" s="790">
        <v>474527.52272060874</v>
      </c>
      <c r="AV8" s="790">
        <v>488140.07175688469</v>
      </c>
      <c r="AW8" s="790">
        <v>489518.14915025566</v>
      </c>
      <c r="AX8" s="790">
        <v>478445.00059840526</v>
      </c>
      <c r="AY8" s="790">
        <v>442438.10203048459</v>
      </c>
      <c r="AZ8" s="790"/>
      <c r="BA8" s="790"/>
      <c r="BB8" s="790"/>
      <c r="BC8" s="790"/>
      <c r="BD8" s="790"/>
      <c r="BE8" s="790"/>
      <c r="BF8" s="792"/>
      <c r="BG8" s="94"/>
    </row>
    <row r="9" spans="1:59" ht="18" customHeight="1">
      <c r="V9" s="89"/>
      <c r="W9" s="92"/>
      <c r="Y9" s="789" t="s">
        <v>380</v>
      </c>
      <c r="Z9" s="790"/>
      <c r="AA9" s="790">
        <v>80494.456303362298</v>
      </c>
      <c r="AB9" s="790">
        <v>85571.174317426427</v>
      </c>
      <c r="AC9" s="790">
        <v>84755.473047310195</v>
      </c>
      <c r="AD9" s="790">
        <v>84820.978320530528</v>
      </c>
      <c r="AE9" s="790">
        <v>90439.941318570432</v>
      </c>
      <c r="AF9" s="790">
        <v>91859.198163550478</v>
      </c>
      <c r="AG9" s="790">
        <v>96149.384083137236</v>
      </c>
      <c r="AH9" s="790">
        <v>99839.112334191654</v>
      </c>
      <c r="AI9" s="790">
        <v>102177.15841475941</v>
      </c>
      <c r="AJ9" s="790">
        <v>108289.52657407113</v>
      </c>
      <c r="AK9" s="790">
        <v>111544.3618812996</v>
      </c>
      <c r="AL9" s="790">
        <v>110002.75388260982</v>
      </c>
      <c r="AM9" s="790">
        <v>110350.17510484469</v>
      </c>
      <c r="AN9" s="790">
        <v>113670.94725018837</v>
      </c>
      <c r="AO9" s="790">
        <v>109524.9684930716</v>
      </c>
      <c r="AP9" s="790">
        <v>103482.10969647343</v>
      </c>
      <c r="AQ9" s="790">
        <v>114099.16539069213</v>
      </c>
      <c r="AR9" s="790">
        <v>126751.89504793019</v>
      </c>
      <c r="AS9" s="790">
        <v>123838.03681949995</v>
      </c>
      <c r="AT9" s="790">
        <v>123736.16527309743</v>
      </c>
      <c r="AU9" s="790">
        <v>130211.496389023</v>
      </c>
      <c r="AV9" s="790">
        <v>162610.50399683983</v>
      </c>
      <c r="AW9" s="790">
        <v>171703.95581147342</v>
      </c>
      <c r="AX9" s="790">
        <v>172142.67605667465</v>
      </c>
      <c r="AY9" s="790">
        <v>174149.36253421209</v>
      </c>
      <c r="AZ9" s="790"/>
      <c r="BA9" s="790"/>
      <c r="BB9" s="790"/>
      <c r="BC9" s="790"/>
      <c r="BD9" s="790"/>
      <c r="BE9" s="790"/>
      <c r="BF9" s="792"/>
      <c r="BG9" s="94"/>
    </row>
    <row r="10" spans="1:59" ht="18" customHeight="1" thickBot="1">
      <c r="V10" s="89"/>
      <c r="W10" s="92"/>
      <c r="Y10" s="798" t="s">
        <v>381</v>
      </c>
      <c r="Z10" s="799"/>
      <c r="AA10" s="799">
        <v>36041.37050335166</v>
      </c>
      <c r="AB10" s="799">
        <v>39084.258856502223</v>
      </c>
      <c r="AC10" s="799">
        <v>41290.773647960115</v>
      </c>
      <c r="AD10" s="799">
        <v>44357.356187637139</v>
      </c>
      <c r="AE10" s="799">
        <v>44624.725546367641</v>
      </c>
      <c r="AF10" s="799">
        <v>48091.308475355065</v>
      </c>
      <c r="AG10" s="799">
        <v>49627.130282772836</v>
      </c>
      <c r="AH10" s="799">
        <v>50952.319212617826</v>
      </c>
      <c r="AI10" s="799">
        <v>51573.546899796187</v>
      </c>
      <c r="AJ10" s="799">
        <v>54363.86419787971</v>
      </c>
      <c r="AK10" s="799">
        <v>56281.124960285968</v>
      </c>
      <c r="AL10" s="799">
        <v>57000.572191923151</v>
      </c>
      <c r="AM10" s="799">
        <v>61550.94854795561</v>
      </c>
      <c r="AN10" s="799">
        <v>63817.306916050606</v>
      </c>
      <c r="AO10" s="799">
        <v>67391.347051856952</v>
      </c>
      <c r="AP10" s="799">
        <v>72645.466795197557</v>
      </c>
      <c r="AQ10" s="799">
        <v>80047.015404013393</v>
      </c>
      <c r="AR10" s="799">
        <v>85153.330352937919</v>
      </c>
      <c r="AS10" s="799">
        <v>83684.503783833556</v>
      </c>
      <c r="AT10" s="799">
        <v>82467.010547929196</v>
      </c>
      <c r="AU10" s="799">
        <v>88611.219873500566</v>
      </c>
      <c r="AV10" s="799">
        <v>91309.700315361246</v>
      </c>
      <c r="AW10" s="799">
        <v>90934.648037775492</v>
      </c>
      <c r="AX10" s="799">
        <v>88083.382343515725</v>
      </c>
      <c r="AY10" s="799">
        <v>90703.695587080831</v>
      </c>
      <c r="AZ10" s="799"/>
      <c r="BA10" s="799"/>
      <c r="BB10" s="799"/>
      <c r="BC10" s="799"/>
      <c r="BD10" s="799"/>
      <c r="BE10" s="799"/>
      <c r="BF10" s="800"/>
      <c r="BG10" s="94"/>
    </row>
    <row r="11" spans="1:59" ht="18" customHeight="1" thickTop="1">
      <c r="V11" s="95" t="s">
        <v>30</v>
      </c>
      <c r="W11" s="102"/>
      <c r="Y11" s="793" t="s">
        <v>95</v>
      </c>
      <c r="Z11" s="796"/>
      <c r="AA11" s="796">
        <f>SUM(AA5:AA10)</f>
        <v>1066843.9067289077</v>
      </c>
      <c r="AB11" s="796">
        <f t="shared" ref="AB11:AX11" si="1">SUM(AB5:AB10)</f>
        <v>1074041.3040417372</v>
      </c>
      <c r="AC11" s="796">
        <f t="shared" si="1"/>
        <v>1082466.5023980646</v>
      </c>
      <c r="AD11" s="796">
        <f t="shared" si="1"/>
        <v>1077829.1288808056</v>
      </c>
      <c r="AE11" s="796">
        <f t="shared" si="1"/>
        <v>1134190.3728371162</v>
      </c>
      <c r="AF11" s="796">
        <f t="shared" si="1"/>
        <v>1146651.5420578967</v>
      </c>
      <c r="AG11" s="796">
        <f t="shared" si="1"/>
        <v>1158374.2445240524</v>
      </c>
      <c r="AH11" s="796">
        <f t="shared" si="1"/>
        <v>1157171.0074931034</v>
      </c>
      <c r="AI11" s="796">
        <f t="shared" si="1"/>
        <v>1128113.1379557562</v>
      </c>
      <c r="AJ11" s="796">
        <f t="shared" si="1"/>
        <v>1162835.9179256333</v>
      </c>
      <c r="AK11" s="796">
        <f t="shared" si="1"/>
        <v>1182090.8648413622</v>
      </c>
      <c r="AL11" s="796">
        <f t="shared" si="1"/>
        <v>1166998.1409992841</v>
      </c>
      <c r="AM11" s="796">
        <f t="shared" si="1"/>
        <v>1206508.1944683474</v>
      </c>
      <c r="AN11" s="796">
        <f t="shared" si="1"/>
        <v>1211652.4282235301</v>
      </c>
      <c r="AO11" s="796">
        <f t="shared" si="1"/>
        <v>1211616.0919220601</v>
      </c>
      <c r="AP11" s="796">
        <f t="shared" si="1"/>
        <v>1219019.1869170547</v>
      </c>
      <c r="AQ11" s="796">
        <f t="shared" si="1"/>
        <v>1199920.3335569189</v>
      </c>
      <c r="AR11" s="796">
        <f t="shared" si="1"/>
        <v>1234599.7143775276</v>
      </c>
      <c r="AS11" s="796">
        <f t="shared" si="1"/>
        <v>1153248.5008776987</v>
      </c>
      <c r="AT11" s="796">
        <f t="shared" si="1"/>
        <v>1089993.5575030355</v>
      </c>
      <c r="AU11" s="796">
        <f t="shared" si="1"/>
        <v>1138758.3317057912</v>
      </c>
      <c r="AV11" s="796">
        <f t="shared" si="1"/>
        <v>1188362.3614179539</v>
      </c>
      <c r="AW11" s="796">
        <f t="shared" si="1"/>
        <v>1220745.8823444163</v>
      </c>
      <c r="AX11" s="796">
        <f t="shared" si="1"/>
        <v>1235035.7796266524</v>
      </c>
      <c r="AY11" s="796">
        <f>SUM(AY5:AY10)</f>
        <v>1189304.0750013231</v>
      </c>
      <c r="AZ11" s="796"/>
      <c r="BA11" s="796"/>
      <c r="BB11" s="796"/>
      <c r="BC11" s="796"/>
      <c r="BD11" s="796"/>
      <c r="BE11" s="796"/>
      <c r="BF11" s="797"/>
      <c r="BG11" s="99"/>
    </row>
    <row r="12" spans="1:59"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9">
      <c r="V13" s="1" t="s">
        <v>33</v>
      </c>
      <c r="Y13" s="1" t="s">
        <v>128</v>
      </c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9">
      <c r="V14" s="84" t="s">
        <v>0</v>
      </c>
      <c r="W14" s="85"/>
      <c r="Y14" s="84" t="s">
        <v>75</v>
      </c>
      <c r="Z14" s="367"/>
      <c r="AA14" s="13">
        <v>1990</v>
      </c>
      <c r="AB14" s="13">
        <f t="shared" ref="AB14:AX14" si="2">AA14+1</f>
        <v>1991</v>
      </c>
      <c r="AC14" s="13">
        <f t="shared" si="2"/>
        <v>1992</v>
      </c>
      <c r="AD14" s="13">
        <f t="shared" si="2"/>
        <v>1993</v>
      </c>
      <c r="AE14" s="13">
        <f t="shared" si="2"/>
        <v>1994</v>
      </c>
      <c r="AF14" s="13">
        <f t="shared" si="2"/>
        <v>1995</v>
      </c>
      <c r="AG14" s="13">
        <f t="shared" si="2"/>
        <v>1996</v>
      </c>
      <c r="AH14" s="13">
        <f t="shared" si="2"/>
        <v>1997</v>
      </c>
      <c r="AI14" s="13">
        <f t="shared" si="2"/>
        <v>1998</v>
      </c>
      <c r="AJ14" s="13">
        <f t="shared" si="2"/>
        <v>1999</v>
      </c>
      <c r="AK14" s="13">
        <f t="shared" si="2"/>
        <v>2000</v>
      </c>
      <c r="AL14" s="13">
        <f t="shared" si="2"/>
        <v>2001</v>
      </c>
      <c r="AM14" s="13">
        <f t="shared" si="2"/>
        <v>2002</v>
      </c>
      <c r="AN14" s="13">
        <f t="shared" si="2"/>
        <v>2003</v>
      </c>
      <c r="AO14" s="13">
        <f t="shared" si="2"/>
        <v>2004</v>
      </c>
      <c r="AP14" s="13">
        <f t="shared" si="2"/>
        <v>2005</v>
      </c>
      <c r="AQ14" s="13">
        <f t="shared" si="2"/>
        <v>2006</v>
      </c>
      <c r="AR14" s="13">
        <f t="shared" si="2"/>
        <v>2007</v>
      </c>
      <c r="AS14" s="13">
        <f t="shared" si="2"/>
        <v>2008</v>
      </c>
      <c r="AT14" s="13">
        <f t="shared" si="2"/>
        <v>2009</v>
      </c>
      <c r="AU14" s="13">
        <f t="shared" si="2"/>
        <v>2010</v>
      </c>
      <c r="AV14" s="13">
        <f t="shared" si="2"/>
        <v>2011</v>
      </c>
      <c r="AW14" s="13">
        <f t="shared" si="2"/>
        <v>2012</v>
      </c>
      <c r="AX14" s="13">
        <f t="shared" si="2"/>
        <v>2013</v>
      </c>
      <c r="AY14" s="13">
        <v>2014</v>
      </c>
      <c r="AZ14" s="13"/>
      <c r="BA14" s="13"/>
      <c r="BB14" s="13"/>
      <c r="BC14" s="13"/>
      <c r="BD14" s="13"/>
      <c r="BE14" s="13"/>
      <c r="BF14" s="13" t="s">
        <v>136</v>
      </c>
      <c r="BG14" s="13" t="s">
        <v>11</v>
      </c>
    </row>
    <row r="15" spans="1:59" ht="18" customHeight="1">
      <c r="V15" s="86" t="s">
        <v>25</v>
      </c>
      <c r="W15" s="87"/>
      <c r="Y15" s="786" t="s">
        <v>376</v>
      </c>
      <c r="Z15" s="787"/>
      <c r="AA15" s="805">
        <f t="shared" ref="AA15:AA21" si="3">AA5/AA$11</f>
        <v>0.10990561970195362</v>
      </c>
      <c r="AB15" s="805">
        <f t="shared" ref="AB15:AX21" si="4">AB5/AB$11</f>
        <v>0.11770969990792782</v>
      </c>
      <c r="AC15" s="805">
        <f t="shared" si="4"/>
        <v>0.1217930247002027</v>
      </c>
      <c r="AD15" s="805">
        <f t="shared" si="4"/>
        <v>0.12936663538528628</v>
      </c>
      <c r="AE15" s="805">
        <f t="shared" si="4"/>
        <v>0.13343667436108236</v>
      </c>
      <c r="AF15" s="805">
        <f t="shared" si="4"/>
        <v>0.14252723101553005</v>
      </c>
      <c r="AG15" s="805">
        <f t="shared" si="4"/>
        <v>0.14830774965340623</v>
      </c>
      <c r="AH15" s="805">
        <f t="shared" si="4"/>
        <v>0.15625443476743786</v>
      </c>
      <c r="AI15" s="805">
        <f t="shared" si="4"/>
        <v>0.1588019023990111</v>
      </c>
      <c r="AJ15" s="805">
        <f t="shared" si="4"/>
        <v>0.16758242933080167</v>
      </c>
      <c r="AK15" s="805">
        <f t="shared" si="4"/>
        <v>0.17946450111538667</v>
      </c>
      <c r="AL15" s="805">
        <f t="shared" si="4"/>
        <v>0.19188940745814762</v>
      </c>
      <c r="AM15" s="805">
        <f t="shared" si="4"/>
        <v>0.19608906635341666</v>
      </c>
      <c r="AN15" s="805">
        <f t="shared" si="4"/>
        <v>0.20637042022404728</v>
      </c>
      <c r="AO15" s="805">
        <f t="shared" si="4"/>
        <v>0.2137588306662456</v>
      </c>
      <c r="AP15" s="805">
        <f t="shared" si="4"/>
        <v>0.2225755998749763</v>
      </c>
      <c r="AQ15" s="805">
        <f t="shared" si="4"/>
        <v>0.22093455489647665</v>
      </c>
      <c r="AR15" s="805">
        <f t="shared" si="4"/>
        <v>0.22692172784313852</v>
      </c>
      <c r="AS15" s="805">
        <f t="shared" si="4"/>
        <v>0.23022962972288558</v>
      </c>
      <c r="AT15" s="805">
        <f t="shared" si="4"/>
        <v>0.23072269296994283</v>
      </c>
      <c r="AU15" s="805">
        <f t="shared" si="4"/>
        <v>0.2334513364148533</v>
      </c>
      <c r="AV15" s="805">
        <f t="shared" si="4"/>
        <v>0.21826569929961559</v>
      </c>
      <c r="AW15" s="805">
        <f t="shared" si="4"/>
        <v>0.2256149856282289</v>
      </c>
      <c r="AX15" s="805">
        <f t="shared" si="4"/>
        <v>0.24603309288338251</v>
      </c>
      <c r="AY15" s="805">
        <f t="shared" ref="AY15:AY21" si="5">AY5/AY$11</f>
        <v>0.25385479314706261</v>
      </c>
      <c r="AZ15" s="801"/>
      <c r="BA15" s="801"/>
      <c r="BB15" s="801"/>
      <c r="BC15" s="801"/>
      <c r="BD15" s="801"/>
      <c r="BE15" s="801"/>
      <c r="BF15" s="785"/>
      <c r="BG15" s="88"/>
    </row>
    <row r="16" spans="1:59" ht="18" customHeight="1">
      <c r="V16" s="89"/>
      <c r="W16" s="90" t="s">
        <v>17</v>
      </c>
      <c r="Y16" s="789" t="s">
        <v>377</v>
      </c>
      <c r="Z16" s="790"/>
      <c r="AA16" s="806">
        <f t="shared" si="3"/>
        <v>0.1768914655666225</v>
      </c>
      <c r="AB16" s="806">
        <f t="shared" ref="AB16:AP16" si="6">AB6/AB$11</f>
        <v>0.16456050001787351</v>
      </c>
      <c r="AC16" s="806">
        <f t="shared" si="6"/>
        <v>0.15387089453783939</v>
      </c>
      <c r="AD16" s="806">
        <f t="shared" si="6"/>
        <v>0.15285442542891872</v>
      </c>
      <c r="AE16" s="806">
        <f t="shared" si="6"/>
        <v>0.14740207200297978</v>
      </c>
      <c r="AF16" s="806">
        <f t="shared" si="6"/>
        <v>0.14471787875541564</v>
      </c>
      <c r="AG16" s="806">
        <f t="shared" si="6"/>
        <v>0.14436523163086679</v>
      </c>
      <c r="AH16" s="806">
        <f t="shared" si="6"/>
        <v>0.14550972742767512</v>
      </c>
      <c r="AI16" s="806">
        <f t="shared" si="6"/>
        <v>0.1363033352748757</v>
      </c>
      <c r="AJ16" s="806">
        <f t="shared" si="6"/>
        <v>0.13318378605201736</v>
      </c>
      <c r="AK16" s="806">
        <f t="shared" si="6"/>
        <v>0.1372870412267376</v>
      </c>
      <c r="AL16" s="806">
        <f t="shared" si="6"/>
        <v>0.13602851640060987</v>
      </c>
      <c r="AM16" s="806">
        <f t="shared" si="6"/>
        <v>0.14110280322706703</v>
      </c>
      <c r="AN16" s="806">
        <f t="shared" si="6"/>
        <v>0.1376134140237619</v>
      </c>
      <c r="AO16" s="806">
        <f t="shared" si="6"/>
        <v>0.13946288621089722</v>
      </c>
      <c r="AP16" s="806">
        <f t="shared" si="6"/>
        <v>0.13627443621154894</v>
      </c>
      <c r="AQ16" s="806">
        <f t="shared" si="4"/>
        <v>0.14331974856662083</v>
      </c>
      <c r="AR16" s="806">
        <f t="shared" si="4"/>
        <v>0.13915891858214696</v>
      </c>
      <c r="AS16" s="806">
        <f t="shared" si="4"/>
        <v>0.13480673833951526</v>
      </c>
      <c r="AT16" s="806">
        <f t="shared" si="4"/>
        <v>0.13841141824515835</v>
      </c>
      <c r="AU16" s="806">
        <f t="shared" si="4"/>
        <v>0.14596218524978469</v>
      </c>
      <c r="AV16" s="806">
        <f t="shared" si="4"/>
        <v>0.13035690797716457</v>
      </c>
      <c r="AW16" s="806">
        <f t="shared" si="4"/>
        <v>0.12779728365837995</v>
      </c>
      <c r="AX16" s="806">
        <f t="shared" si="4"/>
        <v>0.12988858618330706</v>
      </c>
      <c r="AY16" s="806">
        <f t="shared" si="5"/>
        <v>0.13568020519837917</v>
      </c>
      <c r="AZ16" s="802"/>
      <c r="BA16" s="802"/>
      <c r="BB16" s="802"/>
      <c r="BC16" s="802"/>
      <c r="BD16" s="802"/>
      <c r="BE16" s="802"/>
      <c r="BF16" s="788"/>
      <c r="BG16" s="91"/>
    </row>
    <row r="17" spans="22:59" ht="18" customHeight="1">
      <c r="V17" s="89"/>
      <c r="W17" s="92" t="s">
        <v>16</v>
      </c>
      <c r="Y17" s="789" t="s">
        <v>378</v>
      </c>
      <c r="Z17" s="790"/>
      <c r="AA17" s="806">
        <f t="shared" si="3"/>
        <v>5.7253788280377721E-2</v>
      </c>
      <c r="AB17" s="806">
        <f t="shared" si="4"/>
        <v>5.2505696815960907E-2</v>
      </c>
      <c r="AC17" s="806">
        <f t="shared" si="4"/>
        <v>5.2545708627743257E-2</v>
      </c>
      <c r="AD17" s="806">
        <f t="shared" si="4"/>
        <v>4.0892113111707387E-2</v>
      </c>
      <c r="AE17" s="806">
        <f t="shared" si="4"/>
        <v>5.1809038178854828E-2</v>
      </c>
      <c r="AF17" s="806">
        <f t="shared" si="4"/>
        <v>4.0951633993259906E-2</v>
      </c>
      <c r="AG17" s="806">
        <f t="shared" si="4"/>
        <v>4.0081431203584192E-2</v>
      </c>
      <c r="AH17" s="806">
        <f t="shared" si="4"/>
        <v>2.930508675066722E-2</v>
      </c>
      <c r="AI17" s="806">
        <f t="shared" si="4"/>
        <v>2.387883514090337E-2</v>
      </c>
      <c r="AJ17" s="806">
        <f t="shared" si="4"/>
        <v>2.2547049789226489E-2</v>
      </c>
      <c r="AK17" s="806">
        <f t="shared" si="4"/>
        <v>1.8011748917062392E-2</v>
      </c>
      <c r="AL17" s="806">
        <f t="shared" si="4"/>
        <v>1.1292515396482463E-2</v>
      </c>
      <c r="AM17" s="806">
        <f t="shared" si="4"/>
        <v>1.5475025866125132E-2</v>
      </c>
      <c r="AN17" s="806">
        <f t="shared" si="4"/>
        <v>1.3706575117887084E-2</v>
      </c>
      <c r="AO17" s="806">
        <f t="shared" si="4"/>
        <v>1.4181077140472623E-2</v>
      </c>
      <c r="AP17" s="806">
        <f t="shared" si="4"/>
        <v>1.7758515908660944E-2</v>
      </c>
      <c r="AQ17" s="806">
        <f t="shared" si="4"/>
        <v>1.4220581050537166E-2</v>
      </c>
      <c r="AR17" s="806">
        <f t="shared" si="4"/>
        <v>2.5722062872024842E-2</v>
      </c>
      <c r="AS17" s="806">
        <f t="shared" si="4"/>
        <v>1.9259860145988697E-2</v>
      </c>
      <c r="AT17" s="806">
        <f t="shared" si="4"/>
        <v>9.4561947908860175E-3</v>
      </c>
      <c r="AU17" s="806">
        <f t="shared" si="4"/>
        <v>1.1721348940843753E-2</v>
      </c>
      <c r="AV17" s="806">
        <f t="shared" si="4"/>
        <v>2.6937995985965919E-2</v>
      </c>
      <c r="AW17" s="806">
        <f t="shared" si="4"/>
        <v>3.0442500262149716E-2</v>
      </c>
      <c r="AX17" s="806">
        <f t="shared" si="4"/>
        <v>2.5981430799573758E-2</v>
      </c>
      <c r="AY17" s="806">
        <f t="shared" si="5"/>
        <v>1.5754889229364646E-2</v>
      </c>
      <c r="AZ17" s="803"/>
      <c r="BA17" s="803"/>
      <c r="BB17" s="803"/>
      <c r="BC17" s="803"/>
      <c r="BD17" s="803"/>
      <c r="BE17" s="803"/>
      <c r="BF17" s="791"/>
      <c r="BG17" s="93"/>
    </row>
    <row r="18" spans="22:59" ht="18" customHeight="1">
      <c r="V18" s="89"/>
      <c r="W18" s="92" t="s">
        <v>26</v>
      </c>
      <c r="Y18" s="789" t="s">
        <v>379</v>
      </c>
      <c r="Z18" s="790"/>
      <c r="AA18" s="806">
        <f t="shared" si="3"/>
        <v>0.54671493945172311</v>
      </c>
      <c r="AB18" s="806">
        <f t="shared" si="4"/>
        <v>0.5491620554535247</v>
      </c>
      <c r="AC18" s="806">
        <f t="shared" si="4"/>
        <v>0.55534681806946429</v>
      </c>
      <c r="AD18" s="806">
        <f t="shared" si="4"/>
        <v>0.55703634973531613</v>
      </c>
      <c r="AE18" s="806">
        <f t="shared" si="4"/>
        <v>0.54826756256315912</v>
      </c>
      <c r="AF18" s="806">
        <f t="shared" si="4"/>
        <v>0.54975178592796536</v>
      </c>
      <c r="AG18" s="806">
        <f t="shared" si="4"/>
        <v>0.54139980403151455</v>
      </c>
      <c r="AH18" s="806">
        <f t="shared" si="4"/>
        <v>0.5386203383577558</v>
      </c>
      <c r="AI18" s="806">
        <f t="shared" si="4"/>
        <v>0.54472578026504714</v>
      </c>
      <c r="AJ18" s="806">
        <f t="shared" si="4"/>
        <v>0.53681025847856034</v>
      </c>
      <c r="AK18" s="806">
        <f t="shared" si="4"/>
        <v>0.52326328534911137</v>
      </c>
      <c r="AL18" s="806">
        <f t="shared" si="4"/>
        <v>0.51768451180995179</v>
      </c>
      <c r="AM18" s="806">
        <f t="shared" si="4"/>
        <v>0.50485489807212547</v>
      </c>
      <c r="AN18" s="806">
        <f t="shared" si="4"/>
        <v>0.49582512856256561</v>
      </c>
      <c r="AO18" s="806">
        <f t="shared" si="4"/>
        <v>0.48658039692509025</v>
      </c>
      <c r="AP18" s="806">
        <f t="shared" si="4"/>
        <v>0.47890842560292352</v>
      </c>
      <c r="AQ18" s="806">
        <f t="shared" si="4"/>
        <v>0.45972588985011087</v>
      </c>
      <c r="AR18" s="806">
        <f t="shared" si="4"/>
        <v>0.43655848102767802</v>
      </c>
      <c r="AS18" s="806">
        <f t="shared" si="4"/>
        <v>0.43575769733723668</v>
      </c>
      <c r="AT18" s="806">
        <f t="shared" si="4"/>
        <v>0.43223135032251619</v>
      </c>
      <c r="AU18" s="806">
        <f t="shared" si="4"/>
        <v>0.41670608197421061</v>
      </c>
      <c r="AV18" s="806">
        <f t="shared" si="4"/>
        <v>0.41076702494551914</v>
      </c>
      <c r="AW18" s="806">
        <f t="shared" si="4"/>
        <v>0.40099922205770339</v>
      </c>
      <c r="AX18" s="806">
        <f t="shared" si="4"/>
        <v>0.38739363546458366</v>
      </c>
      <c r="AY18" s="806">
        <f t="shared" si="5"/>
        <v>0.37201428241132728</v>
      </c>
      <c r="AZ18" s="803"/>
      <c r="BA18" s="803"/>
      <c r="BB18" s="803"/>
      <c r="BC18" s="803"/>
      <c r="BD18" s="803"/>
      <c r="BE18" s="803"/>
      <c r="BF18" s="792"/>
      <c r="BG18" s="94"/>
    </row>
    <row r="19" spans="22:59" ht="18" customHeight="1">
      <c r="V19" s="89"/>
      <c r="W19" s="92" t="s">
        <v>27</v>
      </c>
      <c r="Y19" s="789" t="s">
        <v>380</v>
      </c>
      <c r="Z19" s="790"/>
      <c r="AA19" s="806">
        <f t="shared" si="3"/>
        <v>7.5451015650611464E-2</v>
      </c>
      <c r="AB19" s="806">
        <f t="shared" si="4"/>
        <v>7.9672144819209978E-2</v>
      </c>
      <c r="AC19" s="806">
        <f t="shared" si="4"/>
        <v>7.8298471924577256E-2</v>
      </c>
      <c r="AD19" s="806">
        <f t="shared" si="4"/>
        <v>7.8696127287454926E-2</v>
      </c>
      <c r="AE19" s="806">
        <f t="shared" si="4"/>
        <v>7.9739648197100971E-2</v>
      </c>
      <c r="AF19" s="806">
        <f t="shared" si="4"/>
        <v>8.0110822507324833E-2</v>
      </c>
      <c r="AG19" s="806">
        <f t="shared" si="4"/>
        <v>8.3003730907917989E-2</v>
      </c>
      <c r="AH19" s="806">
        <f t="shared" si="4"/>
        <v>8.6278615423042118E-2</v>
      </c>
      <c r="AI19" s="806">
        <f t="shared" si="4"/>
        <v>9.0573502760471117E-2</v>
      </c>
      <c r="AJ19" s="806">
        <f t="shared" si="4"/>
        <v>9.3125371262393841E-2</v>
      </c>
      <c r="AK19" s="806">
        <f t="shared" si="4"/>
        <v>9.4361918528377234E-2</v>
      </c>
      <c r="AL19" s="806">
        <f t="shared" si="4"/>
        <v>9.4261293157173326E-2</v>
      </c>
      <c r="AM19" s="806">
        <f t="shared" si="4"/>
        <v>9.1462433169358565E-2</v>
      </c>
      <c r="AN19" s="806">
        <f t="shared" si="4"/>
        <v>9.3814814052613729E-2</v>
      </c>
      <c r="AO19" s="806">
        <f t="shared" si="4"/>
        <v>9.0395769108121943E-2</v>
      </c>
      <c r="AP19" s="806">
        <f t="shared" si="4"/>
        <v>8.4889648011352126E-2</v>
      </c>
      <c r="AQ19" s="806">
        <f t="shared" si="4"/>
        <v>9.5088950657639448E-2</v>
      </c>
      <c r="AR19" s="806">
        <f t="shared" si="4"/>
        <v>0.10266638941499932</v>
      </c>
      <c r="AS19" s="806">
        <f t="shared" si="4"/>
        <v>0.10738191874973259</v>
      </c>
      <c r="AT19" s="806">
        <f t="shared" si="4"/>
        <v>0.11352008864763666</v>
      </c>
      <c r="AU19" s="806">
        <f t="shared" si="4"/>
        <v>0.11434515363235502</v>
      </c>
      <c r="AV19" s="806">
        <f t="shared" si="4"/>
        <v>0.13683579123358719</v>
      </c>
      <c r="AW19" s="806">
        <f t="shared" si="4"/>
        <v>0.14065495390549232</v>
      </c>
      <c r="AX19" s="806">
        <f t="shared" si="4"/>
        <v>0.13938274412480006</v>
      </c>
      <c r="AY19" s="806">
        <f t="shared" si="5"/>
        <v>0.14642963578008286</v>
      </c>
      <c r="AZ19" s="803"/>
      <c r="BA19" s="803"/>
      <c r="BB19" s="803"/>
      <c r="BC19" s="803"/>
      <c r="BD19" s="803"/>
      <c r="BE19" s="803"/>
      <c r="BF19" s="791"/>
      <c r="BG19" s="93"/>
    </row>
    <row r="20" spans="22:59" ht="18" customHeight="1" thickBot="1">
      <c r="V20" s="95"/>
      <c r="W20" s="96" t="s">
        <v>28</v>
      </c>
      <c r="Y20" s="798" t="s">
        <v>381</v>
      </c>
      <c r="Z20" s="799"/>
      <c r="AA20" s="807">
        <f t="shared" si="3"/>
        <v>3.3783171348711671E-2</v>
      </c>
      <c r="AB20" s="807">
        <f t="shared" si="4"/>
        <v>3.6389902985503257E-2</v>
      </c>
      <c r="AC20" s="807">
        <f t="shared" si="4"/>
        <v>3.8145082140173155E-2</v>
      </c>
      <c r="AD20" s="807">
        <f t="shared" si="4"/>
        <v>4.1154349051316562E-2</v>
      </c>
      <c r="AE20" s="807">
        <f t="shared" si="4"/>
        <v>3.9345004696822887E-2</v>
      </c>
      <c r="AF20" s="807">
        <f t="shared" si="4"/>
        <v>4.1940647800504015E-2</v>
      </c>
      <c r="AG20" s="807">
        <f t="shared" si="4"/>
        <v>4.2842052572710135E-2</v>
      </c>
      <c r="AH20" s="807">
        <f t="shared" si="4"/>
        <v>4.4031797273422005E-2</v>
      </c>
      <c r="AI20" s="807">
        <f t="shared" si="4"/>
        <v>4.5716644159691427E-2</v>
      </c>
      <c r="AJ20" s="807">
        <f t="shared" si="4"/>
        <v>4.6751105087000276E-2</v>
      </c>
      <c r="AK20" s="807">
        <f t="shared" si="4"/>
        <v>4.7611504863324487E-2</v>
      </c>
      <c r="AL20" s="807">
        <f t="shared" si="4"/>
        <v>4.8843755777635056E-2</v>
      </c>
      <c r="AM20" s="807">
        <f t="shared" si="4"/>
        <v>5.101577331190716E-2</v>
      </c>
      <c r="AN20" s="807">
        <f t="shared" si="4"/>
        <v>5.2669648019124306E-2</v>
      </c>
      <c r="AO20" s="807">
        <f t="shared" si="4"/>
        <v>5.5621039949172321E-2</v>
      </c>
      <c r="AP20" s="807">
        <f t="shared" si="4"/>
        <v>5.9593374390538238E-2</v>
      </c>
      <c r="AQ20" s="807">
        <f t="shared" si="4"/>
        <v>6.6710274978614911E-2</v>
      </c>
      <c r="AR20" s="807">
        <f t="shared" si="4"/>
        <v>6.8972420260012254E-2</v>
      </c>
      <c r="AS20" s="807">
        <f t="shared" si="4"/>
        <v>7.2564155704641364E-2</v>
      </c>
      <c r="AT20" s="807">
        <f t="shared" si="4"/>
        <v>7.5658255023860116E-2</v>
      </c>
      <c r="AU20" s="807">
        <f t="shared" si="4"/>
        <v>7.7813893787952629E-2</v>
      </c>
      <c r="AV20" s="807">
        <f t="shared" si="4"/>
        <v>7.6836580558147696E-2</v>
      </c>
      <c r="AW20" s="807">
        <f t="shared" si="4"/>
        <v>7.4491054488045827E-2</v>
      </c>
      <c r="AX20" s="807">
        <f t="shared" si="4"/>
        <v>7.1320510544352872E-2</v>
      </c>
      <c r="AY20" s="807">
        <f t="shared" si="5"/>
        <v>7.6266194233783252E-2</v>
      </c>
      <c r="AZ20" s="804"/>
      <c r="BA20" s="804"/>
      <c r="BB20" s="804"/>
      <c r="BC20" s="804"/>
      <c r="BD20" s="804"/>
      <c r="BE20" s="804"/>
      <c r="BF20" s="794"/>
      <c r="BG20" s="97"/>
    </row>
    <row r="21" spans="22:59" ht="18" customHeight="1" thickTop="1">
      <c r="V21" s="67" t="s">
        <v>29</v>
      </c>
      <c r="W21" s="98"/>
      <c r="Y21" s="793" t="s">
        <v>95</v>
      </c>
      <c r="Z21" s="796"/>
      <c r="AA21" s="808">
        <f t="shared" si="3"/>
        <v>1</v>
      </c>
      <c r="AB21" s="808">
        <f t="shared" si="4"/>
        <v>1</v>
      </c>
      <c r="AC21" s="808">
        <f t="shared" si="4"/>
        <v>1</v>
      </c>
      <c r="AD21" s="808">
        <f t="shared" si="4"/>
        <v>1</v>
      </c>
      <c r="AE21" s="808">
        <f t="shared" si="4"/>
        <v>1</v>
      </c>
      <c r="AF21" s="808">
        <f t="shared" si="4"/>
        <v>1</v>
      </c>
      <c r="AG21" s="808">
        <f t="shared" si="4"/>
        <v>1</v>
      </c>
      <c r="AH21" s="808">
        <f t="shared" si="4"/>
        <v>1</v>
      </c>
      <c r="AI21" s="808">
        <f t="shared" si="4"/>
        <v>1</v>
      </c>
      <c r="AJ21" s="808">
        <f t="shared" si="4"/>
        <v>1</v>
      </c>
      <c r="AK21" s="808">
        <f t="shared" si="4"/>
        <v>1</v>
      </c>
      <c r="AL21" s="808">
        <f t="shared" si="4"/>
        <v>1</v>
      </c>
      <c r="AM21" s="808">
        <f t="shared" si="4"/>
        <v>1</v>
      </c>
      <c r="AN21" s="808">
        <f t="shared" si="4"/>
        <v>1</v>
      </c>
      <c r="AO21" s="808">
        <f t="shared" si="4"/>
        <v>1</v>
      </c>
      <c r="AP21" s="808">
        <f t="shared" si="4"/>
        <v>1</v>
      </c>
      <c r="AQ21" s="808">
        <f t="shared" si="4"/>
        <v>1</v>
      </c>
      <c r="AR21" s="808">
        <f t="shared" si="4"/>
        <v>1</v>
      </c>
      <c r="AS21" s="808">
        <f t="shared" si="4"/>
        <v>1</v>
      </c>
      <c r="AT21" s="808">
        <f t="shared" si="4"/>
        <v>1</v>
      </c>
      <c r="AU21" s="808">
        <f t="shared" si="4"/>
        <v>1</v>
      </c>
      <c r="AV21" s="808">
        <f t="shared" si="4"/>
        <v>1</v>
      </c>
      <c r="AW21" s="808">
        <f t="shared" si="4"/>
        <v>1</v>
      </c>
      <c r="AX21" s="808">
        <f t="shared" si="4"/>
        <v>1</v>
      </c>
      <c r="AY21" s="808">
        <f t="shared" si="5"/>
        <v>1</v>
      </c>
      <c r="AZ21" s="801"/>
      <c r="BA21" s="801"/>
      <c r="BB21" s="801"/>
      <c r="BC21" s="801"/>
      <c r="BD21" s="801"/>
      <c r="BE21" s="801"/>
      <c r="BF21" s="795"/>
      <c r="BG21" s="100"/>
    </row>
  </sheetData>
  <phoneticPr fontId="9"/>
  <pageMargins left="0.78740157480314965" right="0.78740157480314965" top="0.98425196850393704" bottom="0.98425196850393704" header="0.51181102362204722" footer="0.51181102362204722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3</vt:i4>
      </vt:variant>
    </vt:vector>
  </HeadingPairs>
  <TitlesOfParts>
    <vt:vector size="25" baseType="lpstr">
      <vt:lpstr>0.Contents</vt:lpstr>
      <vt:lpstr>0.1 計量単位</vt:lpstr>
      <vt:lpstr>1.Total</vt:lpstr>
      <vt:lpstr>2.CO2-Sector</vt:lpstr>
      <vt:lpstr>3.Allocated_CO2-Sector</vt:lpstr>
      <vt:lpstr>4.Allocated_CO2-Sector (detail)</vt:lpstr>
      <vt:lpstr>5.CO2-capita</vt:lpstr>
      <vt:lpstr>6.CO2-GDP</vt:lpstr>
      <vt:lpstr>7.CO2-fuel</vt:lpstr>
      <vt:lpstr>8.CO2-Share-1990</vt:lpstr>
      <vt:lpstr>9.CO2-Share-2005</vt:lpstr>
      <vt:lpstr>10.CO2-Share-2014</vt:lpstr>
      <vt:lpstr>11.CH4</vt:lpstr>
      <vt:lpstr>12.CH4_detail</vt:lpstr>
      <vt:lpstr>13.N2O</vt:lpstr>
      <vt:lpstr>14.N2O_detail</vt:lpstr>
      <vt:lpstr>15.F-gas</vt:lpstr>
      <vt:lpstr>16.家庭におけるCO2排出量（世帯あたり）</vt:lpstr>
      <vt:lpstr>17.家庭におけるCO2排出量（一人あたり）</vt:lpstr>
      <vt:lpstr>18.KP-LULUCF</vt:lpstr>
      <vt:lpstr>【参考】19.GHG-bunker</vt:lpstr>
      <vt:lpstr>【参考】20.CRF-CO2</vt:lpstr>
      <vt:lpstr>'0.Contents'!Print_Area</vt:lpstr>
      <vt:lpstr>'1.Total'!Print_Area</vt:lpstr>
      <vt:lpstr>'18.KP-LULUCF'!Print_Area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</dc:creator>
  <cp:lastPrinted>2015-04-15T06:49:48Z</cp:lastPrinted>
  <dcterms:created xsi:type="dcterms:W3CDTF">2003-03-19T00:52:35Z</dcterms:created>
  <dcterms:modified xsi:type="dcterms:W3CDTF">2016-04-15T02:14:49Z</dcterms:modified>
</cp:coreProperties>
</file>