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8525" windowHeight="1173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8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Contents'!$A$1:$E$37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<sst xmlns="http://schemas.openxmlformats.org/spreadsheetml/2006/main" count="547" uniqueCount="215">
  <si>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</si>
  <si>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</si>
  <si>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</si>
  <si>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</si>
  <si>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</si>
  <si>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</si>
  <si>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</si>
  <si>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</si>
  <si>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</si>
  <si>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</si>
  <si>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</si>
  <si>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</si>
  <si>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</si>
  <si>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</si>
  <si>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</si>
  <si>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</si>
  <si>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</si>
  <si>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</si>
  <si>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</si>
  <si>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</si>
  <si>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</si>
  <si>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</si>
  <si>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</si>
  <si>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</si>
  <si>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</si>
  <si>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</si>
  <si>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</si>
  <si>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</si>
  <si>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</si>
  <si>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</si>
  <si>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</si>
  <si>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</si>
  <si>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</si>
  <si>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</si>
  <si>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</si>
  <si>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</si>
  <si>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</si>
  <si>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</si>
  <si>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</si>
  <si>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</si>
  <si>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</si>
  <si>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</si>
  <si>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</si>
  <si>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</si>
  <si>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</si>
  <si>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</si>
  <si>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</si>
  <si>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</si>
  <si>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</si>
  <si>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</si>
  <si>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</si>
  <si>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</si>
  <si>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</si>
  <si>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</si>
  <si>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</si>
  <si>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</si>
  <si>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</si>
  <si>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</si>
  <si>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</si>
  <si>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</si>
  <si>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</si>
  <si>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</si>
  <si>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</si>
  <si>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</si>
  <si>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</si>
  <si>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</si>
  <si>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</si>
  <si>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</si>
  <si>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</si>
  <si>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</si>
  <si>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</si>
  <si>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</si>
  <si>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</si>
  <si>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</si>
  <si>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</si>
  <si>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</si>
  <si>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</si>
  <si>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</si>
  <si>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</si>
  <si>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</si>
  <si>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</si>
  <si>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</si>
  <si>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</si>
  <si>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</si>
  <si>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</si>
  <si>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</si>
  <si>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</si>
  <si>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</si>
  <si>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</si>
  <si>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</si>
  <si>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</si>
  <si>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</si>
  <si>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</si>
  <si>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</si>
  <si>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</si>
  <si>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</si>
  <si>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</si>
  <si>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</si>
  <si>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</si>
  <si>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</si>
  <si>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</si>
  <si>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</si>
  <si>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</si>
  <si>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</si>
  <si>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</si>
  <si>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</si>
  <si>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</si>
  <si>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</si>
  <si>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</si>
  <si>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</si>
  <si>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</si>
  <si>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</si>
  <si>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</si>
  <si>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</si>
  <si>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</si>
  <si>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</si>
  <si>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</si>
  <si>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</si>
  <si>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</si>
  <si>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</si>
  <si>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</si>
  <si>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</si>
  <si>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</si>
  <si>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</si>
  <si>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</si>
  <si>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</si>
  <si>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</si>
  <si>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</si>
  <si>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</si>
  <si>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</si>
  <si>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</si>
  <si>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</si>
  <si>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</si>
  <si>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</si>
  <si>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</si>
  <si>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</si>
  <si>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</si>
  <si>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</si>
  <si>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</si>
  <si>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</si>
  <si>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</si>
  <si>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</si>
  <si>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</si>
  <si>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</si>
  <si>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</si>
  <si>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</si>
  <si>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</si>
  <si>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</si>
  <si>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</si>
  <si>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</si>
  <si>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</si>
  <si>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</si>
  <si>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</si>
  <si>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</si>
  <si>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</si>
  <si>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</si>
  <si>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</si>
  <si>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</si>
  <si>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</si>
  <si>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</si>
  <si>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</si>
  <si>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</si>
  <si>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</si>
  <si>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</si>
  <si>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</si>
  <si>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</si>
  <si>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</si>
  <si>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</si>
  <si>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</si>
  <si>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</si>
  <si>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</si>
  <si>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</si>
  <si>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</si>
  <si>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</si>
  <si>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</si>
  <si>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</si>
  <si>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</si>
  <si>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</si>
  <si>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</si>
  <si>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</si>
  <si>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</si>
  <si>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</si>
  <si>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</si>
  <si>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</si>
  <si>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</si>
  <si>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</si>
  <si>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</si>
  <si>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</si>
  <si>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</si>
  <si>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</si>
  <si>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</si>
  <si>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</si>
  <si>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</si>
  <si>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</si>
  <si>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</si>
  <si>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</si>
  <si>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</si>
  <si>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部門別CO2排出量の1990-2008年度（速報値）の推移
（直接排出量（自家発・産業用蒸気配分後））</t>
  </si>
  <si>
    <t>部門別CO2排出量の1990-2008年度（速報値）の推移
（間接排出量（電気・熱配分後）：簡約表）</t>
  </si>
  <si>
    <t>2008年度の排出源別CO2排出量のシェア</t>
  </si>
  <si>
    <t>CH4排出量の1990-2008年度（速報値）の推移（簡約表）</t>
  </si>
  <si>
    <t>N2O排出量の1990-2008年度（速報値）の推移（簡約表）</t>
  </si>
  <si>
    <t>CO2, CH4, N2Oの1990-2008年度（速報値）の排出量の推移
HFCs, PFCs, SF6の1995-2007年(速報値)の排出量の推移</t>
  </si>
  <si>
    <t>F-gas（HFCs, PFCs, SF6）排出量の1995-2008年（速報値）の推移</t>
  </si>
  <si>
    <t>うち廃棄物のエネルギー利用</t>
  </si>
  <si>
    <r>
      <t xml:space="preserve">2008
</t>
    </r>
    <r>
      <rPr>
        <sz val="11"/>
        <rFont val="ＭＳ Ｐ明朝"/>
        <family val="1"/>
      </rPr>
      <t>（速報値）</t>
    </r>
  </si>
  <si>
    <r>
      <t xml:space="preserve">2008
</t>
    </r>
    <r>
      <rPr>
        <sz val="12"/>
        <rFont val="ＭＳ Ｐゴシック"/>
        <family val="3"/>
      </rPr>
      <t>（速報値）</t>
    </r>
  </si>
  <si>
    <t>5) CO2-Share-2008</t>
  </si>
  <si>
    <t>2．2009年春報告予定の確定値との間には誤差が生じることがある。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</si>
  <si>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</si>
  <si>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</si>
  <si>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―</t>
  </si>
  <si>
    <t>NO</t>
  </si>
  <si>
    <t>日本の温室効果ガス排出量データ（1990～2008年度速報値）</t>
  </si>
  <si>
    <t>国立環境研究所　温室効果ガスインベントリオフィス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</si>
</sst>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</numFmts>
  <fonts count="97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1">
      <alignment horizontal="right" vertical="center"/>
      <protection/>
    </xf>
    <xf numFmtId="0" fontId="29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  <xf numFmtId="0" fontId="84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85" fillId="0" borderId="11" applyNumberFormat="0" applyFill="0" applyAlignment="0" applyProtection="0"/>
    <xf numFmtId="0" fontId="86" fillId="35" borderId="0" applyNumberFormat="0" applyBorder="0" applyAlignment="0" applyProtection="0"/>
    <xf numFmtId="0" fontId="87" fillId="36" borderId="12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0" borderId="14" applyNumberFormat="0" applyFill="0" applyAlignment="0" applyProtection="0"/>
    <xf numFmtId="0" fontId="91" fillId="0" borderId="1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16" applyNumberFormat="0" applyFill="0" applyAlignment="0" applyProtection="0"/>
    <xf numFmtId="0" fontId="93" fillId="36" borderId="17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96" fillId="38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2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1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40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8" xfId="90" applyFont="1" applyFill="1" applyBorder="1" applyAlignment="1">
      <alignment vertical="center"/>
      <protection/>
    </xf>
    <xf numFmtId="176" fontId="19" fillId="39" borderId="29" xfId="90" applyNumberFormat="1" applyFont="1" applyFill="1" applyBorder="1" applyAlignment="1">
      <alignment horizontal="center" vertical="center"/>
      <protection/>
    </xf>
    <xf numFmtId="0" fontId="18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2" fillId="39" borderId="0" xfId="90" applyFont="1" applyFill="1" applyAlignment="1">
      <alignment vertical="center"/>
      <protection/>
    </xf>
    <xf numFmtId="0" fontId="23" fillId="39" borderId="0" xfId="89" applyFont="1" applyFill="1">
      <alignment/>
      <protection/>
    </xf>
    <xf numFmtId="0" fontId="23" fillId="39" borderId="0" xfId="90" applyFont="1" applyFill="1" applyAlignment="1">
      <alignment vertical="center"/>
      <protection/>
    </xf>
    <xf numFmtId="0" fontId="23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Alignment="1">
      <alignment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6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17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7" fillId="39" borderId="0" xfId="90" applyFont="1" applyFill="1">
      <alignment/>
      <protection/>
    </xf>
    <xf numFmtId="181" fontId="27" fillId="39" borderId="0" xfId="90" applyNumberFormat="1" applyFont="1" applyFill="1">
      <alignment/>
      <protection/>
    </xf>
    <xf numFmtId="179" fontId="27" fillId="39" borderId="79" xfId="90" applyNumberFormat="1" applyFont="1" applyFill="1" applyBorder="1">
      <alignment/>
      <protection/>
    </xf>
    <xf numFmtId="179" fontId="27" fillId="39" borderId="80" xfId="90" applyNumberFormat="1" applyFont="1" applyFill="1" applyBorder="1">
      <alignment/>
      <protection/>
    </xf>
    <xf numFmtId="182" fontId="27" fillId="39" borderId="0" xfId="90" applyNumberFormat="1" applyFont="1" applyFill="1">
      <alignment/>
      <protection/>
    </xf>
    <xf numFmtId="179" fontId="27" fillId="39" borderId="81" xfId="90" applyNumberFormat="1" applyFont="1" applyFill="1" applyBorder="1">
      <alignment/>
      <protection/>
    </xf>
    <xf numFmtId="179" fontId="27" fillId="39" borderId="82" xfId="90" applyNumberFormat="1" applyFont="1" applyFill="1" applyBorder="1">
      <alignment/>
      <protection/>
    </xf>
    <xf numFmtId="176" fontId="27" fillId="39" borderId="83" xfId="90" applyNumberFormat="1" applyFont="1" applyFill="1" applyBorder="1">
      <alignment/>
      <protection/>
    </xf>
    <xf numFmtId="176" fontId="27" fillId="39" borderId="84" xfId="90" applyNumberFormat="1" applyFont="1" applyFill="1" applyBorder="1">
      <alignment/>
      <protection/>
    </xf>
    <xf numFmtId="0" fontId="27" fillId="39" borderId="0" xfId="90" applyFont="1" applyFill="1" applyBorder="1">
      <alignment/>
      <protection/>
    </xf>
    <xf numFmtId="0" fontId="28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0" fontId="32" fillId="39" borderId="0" xfId="90" applyFont="1" applyFill="1" applyAlignment="1">
      <alignment vertical="center"/>
      <protection/>
    </xf>
    <xf numFmtId="204" fontId="32" fillId="39" borderId="0" xfId="90" applyNumberFormat="1" applyFont="1" applyFill="1" applyAlignment="1">
      <alignment vertical="center"/>
      <protection/>
    </xf>
    <xf numFmtId="0" fontId="26" fillId="39" borderId="0" xfId="90" applyFont="1" applyFill="1" applyAlignment="1">
      <alignment vertical="center"/>
      <protection/>
    </xf>
    <xf numFmtId="199" fontId="32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7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30" xfId="90" applyNumberFormat="1" applyFont="1" applyFill="1" applyBorder="1" applyAlignment="1" applyProtection="1">
      <alignment horizontal="right" vertical="center"/>
      <protection/>
    </xf>
    <xf numFmtId="177" fontId="19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24" fillId="39" borderId="0" xfId="90" applyFont="1" applyFill="1">
      <alignment/>
      <protection/>
    </xf>
    <xf numFmtId="0" fontId="10" fillId="39" borderId="85" xfId="90" applyFont="1" applyFill="1" applyBorder="1" applyAlignment="1">
      <alignment vertical="center"/>
      <protection/>
    </xf>
    <xf numFmtId="0" fontId="14" fillId="39" borderId="1" xfId="90" applyFont="1" applyFill="1" applyBorder="1">
      <alignment/>
      <protection/>
    </xf>
    <xf numFmtId="0" fontId="10" fillId="39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27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27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21" borderId="58" xfId="90" applyFont="1" applyFill="1" applyBorder="1" applyAlignment="1">
      <alignment vertical="center"/>
      <protection/>
    </xf>
    <xf numFmtId="0" fontId="11" fillId="21" borderId="26" xfId="90" applyFont="1" applyFill="1" applyBorder="1" applyAlignment="1">
      <alignment vertical="center"/>
      <protection/>
    </xf>
    <xf numFmtId="176" fontId="10" fillId="21" borderId="1" xfId="90" applyNumberFormat="1" applyFont="1" applyFill="1" applyBorder="1" applyAlignment="1">
      <alignment vertical="center"/>
      <protection/>
    </xf>
    <xf numFmtId="194" fontId="10" fillId="21" borderId="1" xfId="67" applyNumberFormat="1" applyFont="1" applyFill="1" applyBorder="1" applyAlignment="1">
      <alignment vertical="center"/>
    </xf>
    <xf numFmtId="185" fontId="10" fillId="21" borderId="1" xfId="67" applyNumberFormat="1" applyFont="1" applyFill="1" applyBorder="1" applyAlignment="1">
      <alignment vertical="center"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39" borderId="1" xfId="90" applyFont="1" applyFill="1" applyBorder="1" applyAlignment="1">
      <alignment vertical="center"/>
      <protection/>
    </xf>
    <xf numFmtId="0" fontId="10" fillId="44" borderId="58" xfId="90" applyFont="1" applyFill="1" applyBorder="1" applyAlignment="1">
      <alignment vertical="center"/>
      <protection/>
    </xf>
    <xf numFmtId="0" fontId="11" fillId="44" borderId="86" xfId="90" applyFont="1" applyFill="1" applyBorder="1" applyAlignment="1">
      <alignment vertical="center"/>
      <protection/>
    </xf>
    <xf numFmtId="176" fontId="10" fillId="44" borderId="52" xfId="90" applyNumberFormat="1" applyFont="1" applyFill="1" applyBorder="1" applyAlignment="1">
      <alignment vertical="center"/>
      <protection/>
    </xf>
    <xf numFmtId="194" fontId="10" fillId="44" borderId="1" xfId="67" applyNumberFormat="1" applyFont="1" applyFill="1" applyBorder="1" applyAlignment="1">
      <alignment vertical="center"/>
    </xf>
    <xf numFmtId="185" fontId="10" fillId="44" borderId="1" xfId="67" applyNumberFormat="1" applyFont="1" applyFill="1" applyBorder="1" applyAlignment="1">
      <alignment vertical="center"/>
    </xf>
    <xf numFmtId="0" fontId="10" fillId="44" borderId="59" xfId="90" applyFont="1" applyFill="1" applyBorder="1" applyAlignment="1">
      <alignment vertical="center"/>
      <protection/>
    </xf>
    <xf numFmtId="0" fontId="10" fillId="44" borderId="4" xfId="90" applyFont="1" applyFill="1" applyBorder="1" applyAlignment="1">
      <alignment vertical="center"/>
      <protection/>
    </xf>
    <xf numFmtId="0" fontId="10" fillId="43" borderId="59" xfId="90" applyFont="1" applyFill="1" applyBorder="1" applyAlignment="1">
      <alignment vertical="center"/>
      <protection/>
    </xf>
    <xf numFmtId="0" fontId="14" fillId="43" borderId="87" xfId="90" applyFont="1" applyFill="1" applyBorder="1" applyAlignment="1">
      <alignment vertical="center"/>
      <protection/>
    </xf>
    <xf numFmtId="176" fontId="10" fillId="43" borderId="52" xfId="90" applyNumberFormat="1" applyFont="1" applyFill="1" applyBorder="1" applyAlignment="1">
      <alignment vertical="center"/>
      <protection/>
    </xf>
    <xf numFmtId="194" fontId="10" fillId="43" borderId="1" xfId="67" applyNumberFormat="1" applyFont="1" applyFill="1" applyBorder="1" applyAlignment="1">
      <alignment vertical="center"/>
    </xf>
    <xf numFmtId="185" fontId="10" fillId="43" borderId="1" xfId="67" applyNumberFormat="1" applyFont="1" applyFill="1" applyBorder="1" applyAlignment="1">
      <alignment vertical="center"/>
    </xf>
    <xf numFmtId="0" fontId="14" fillId="39" borderId="52" xfId="90" applyFont="1" applyFill="1" applyBorder="1" applyAlignment="1">
      <alignment vertical="center"/>
      <protection/>
    </xf>
    <xf numFmtId="0" fontId="10" fillId="43" borderId="88" xfId="90" applyFont="1" applyFill="1" applyBorder="1" applyAlignment="1">
      <alignment vertical="center"/>
      <protection/>
    </xf>
    <xf numFmtId="194" fontId="10" fillId="0" borderId="31" xfId="67" applyNumberFormat="1" applyFont="1" applyFill="1" applyBorder="1" applyAlignment="1">
      <alignment vertical="center"/>
    </xf>
    <xf numFmtId="185" fontId="10" fillId="0" borderId="31" xfId="67" applyNumberFormat="1" applyFont="1" applyFill="1" applyBorder="1" applyAlignment="1">
      <alignment vertical="center"/>
    </xf>
    <xf numFmtId="0" fontId="14" fillId="46" borderId="37" xfId="90" applyFont="1" applyFill="1" applyBorder="1" applyAlignment="1">
      <alignment vertical="center"/>
      <protection/>
    </xf>
    <xf numFmtId="0" fontId="11" fillId="46" borderId="89" xfId="90" applyFont="1" applyFill="1" applyBorder="1" applyAlignment="1">
      <alignment vertical="center"/>
      <protection/>
    </xf>
    <xf numFmtId="176" fontId="10" fillId="46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21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4" borderId="52" xfId="67" applyFont="1" applyFill="1" applyBorder="1" applyAlignment="1">
      <alignment vertical="center"/>
    </xf>
    <xf numFmtId="9" fontId="10" fillId="43" borderId="52" xfId="67" applyFont="1" applyFill="1" applyBorder="1" applyAlignment="1">
      <alignment vertical="center"/>
    </xf>
    <xf numFmtId="9" fontId="10" fillId="39" borderId="31" xfId="67" applyFont="1" applyFill="1" applyBorder="1" applyAlignment="1">
      <alignment vertical="center"/>
    </xf>
    <xf numFmtId="9" fontId="10" fillId="46" borderId="4" xfId="67" applyFont="1" applyFill="1" applyBorder="1" applyAlignment="1">
      <alignment vertical="center"/>
    </xf>
    <xf numFmtId="185" fontId="10" fillId="21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4" borderId="44" xfId="90" applyNumberFormat="1" applyFont="1" applyFill="1" applyBorder="1" applyAlignment="1">
      <alignment vertical="center"/>
      <protection/>
    </xf>
    <xf numFmtId="194" fontId="10" fillId="44" borderId="52" xfId="67" applyNumberFormat="1" applyFont="1" applyFill="1" applyBorder="1" applyAlignment="1">
      <alignment vertical="center"/>
    </xf>
    <xf numFmtId="185" fontId="10" fillId="43" borderId="44" xfId="90" applyNumberFormat="1" applyFont="1" applyFill="1" applyBorder="1" applyAlignment="1">
      <alignment vertical="center"/>
      <protection/>
    </xf>
    <xf numFmtId="194" fontId="10" fillId="43" borderId="52" xfId="67" applyNumberFormat="1" applyFont="1" applyFill="1" applyBorder="1" applyAlignment="1">
      <alignment vertical="center"/>
    </xf>
    <xf numFmtId="194" fontId="10" fillId="39" borderId="31" xfId="67" applyNumberFormat="1" applyFont="1" applyFill="1" applyBorder="1" applyAlignment="1">
      <alignment vertical="center"/>
    </xf>
    <xf numFmtId="185" fontId="10" fillId="46" borderId="53" xfId="90" applyNumberFormat="1" applyFont="1" applyFill="1" applyBorder="1" applyAlignment="1">
      <alignment vertical="center"/>
      <protection/>
    </xf>
    <xf numFmtId="194" fontId="10" fillId="46" borderId="4" xfId="67" applyNumberFormat="1" applyFont="1" applyFill="1" applyBorder="1" applyAlignment="1">
      <alignment vertical="center"/>
    </xf>
    <xf numFmtId="0" fontId="10" fillId="44" borderId="67" xfId="90" applyFont="1" applyFill="1" applyBorder="1" applyAlignment="1">
      <alignment vertical="center"/>
      <protection/>
    </xf>
    <xf numFmtId="0" fontId="10" fillId="46" borderId="67" xfId="90" applyFont="1" applyFill="1" applyBorder="1" applyAlignment="1">
      <alignment vertical="center"/>
      <protection/>
    </xf>
    <xf numFmtId="0" fontId="10" fillId="46" borderId="69" xfId="90" applyFont="1" applyFill="1" applyBorder="1" applyAlignment="1">
      <alignment vertical="center"/>
      <protection/>
    </xf>
    <xf numFmtId="0" fontId="10" fillId="46" borderId="90" xfId="90" applyFont="1" applyFill="1" applyBorder="1" applyAlignment="1">
      <alignment vertical="center" wrapText="1"/>
      <protection/>
    </xf>
    <xf numFmtId="40" fontId="10" fillId="46" borderId="91" xfId="75" applyNumberFormat="1" applyFont="1" applyFill="1" applyBorder="1" applyAlignment="1">
      <alignment vertical="center"/>
    </xf>
    <xf numFmtId="40" fontId="10" fillId="46" borderId="91" xfId="75" applyNumberFormat="1" applyFont="1" applyFill="1" applyBorder="1" applyAlignment="1">
      <alignment vertical="center" wrapText="1"/>
    </xf>
    <xf numFmtId="40" fontId="10" fillId="47" borderId="91" xfId="75" applyNumberFormat="1" applyFont="1" applyFill="1" applyBorder="1" applyAlignment="1">
      <alignment vertical="center" wrapText="1"/>
    </xf>
    <xf numFmtId="38" fontId="10" fillId="48" borderId="21" xfId="75" applyNumberFormat="1" applyFont="1" applyFill="1" applyBorder="1" applyAlignment="1">
      <alignment vertical="center"/>
    </xf>
    <xf numFmtId="38" fontId="10" fillId="49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0" borderId="63" xfId="75" applyNumberFormat="1" applyFont="1" applyFill="1" applyBorder="1" applyAlignment="1">
      <alignment vertical="center"/>
    </xf>
    <xf numFmtId="38" fontId="10" fillId="51" borderId="57" xfId="75" applyNumberFormat="1" applyFont="1" applyFill="1" applyBorder="1" applyAlignment="1">
      <alignment vertical="center"/>
    </xf>
    <xf numFmtId="38" fontId="10" fillId="50" borderId="64" xfId="75" applyNumberFormat="1" applyFont="1" applyFill="1" applyBorder="1" applyAlignment="1">
      <alignment vertical="center"/>
    </xf>
    <xf numFmtId="38" fontId="10" fillId="50" borderId="48" xfId="75" applyNumberFormat="1" applyFont="1" applyFill="1" applyBorder="1" applyAlignment="1">
      <alignment vertical="center"/>
    </xf>
    <xf numFmtId="38" fontId="10" fillId="50" borderId="49" xfId="75" applyNumberFormat="1" applyFont="1" applyFill="1" applyBorder="1" applyAlignment="1">
      <alignment vertical="center"/>
    </xf>
    <xf numFmtId="38" fontId="10" fillId="52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0" borderId="57" xfId="75" applyNumberFormat="1" applyFont="1" applyFill="1" applyBorder="1" applyAlignment="1">
      <alignment vertical="center"/>
    </xf>
    <xf numFmtId="38" fontId="10" fillId="51" borderId="49" xfId="75" applyNumberFormat="1" applyFont="1" applyFill="1" applyBorder="1" applyAlignment="1">
      <alignment vertical="center"/>
    </xf>
    <xf numFmtId="38" fontId="10" fillId="53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55" borderId="91" xfId="75" applyNumberFormat="1" applyFont="1" applyFill="1" applyBorder="1" applyAlignment="1">
      <alignment vertical="center"/>
    </xf>
    <xf numFmtId="38" fontId="10" fillId="56" borderId="91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57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46" borderId="91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58" borderId="21" xfId="75" applyNumberFormat="1" applyFont="1" applyFill="1" applyBorder="1" applyAlignment="1">
      <alignment vertical="center"/>
    </xf>
    <xf numFmtId="38" fontId="10" fillId="59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92" xfId="90" applyFont="1" applyFill="1" applyBorder="1" applyAlignment="1">
      <alignment vertical="center"/>
      <protection/>
    </xf>
    <xf numFmtId="0" fontId="10" fillId="39" borderId="93" xfId="90" applyFont="1" applyFill="1" applyBorder="1" applyAlignment="1">
      <alignment vertical="center" wrapText="1"/>
      <protection/>
    </xf>
    <xf numFmtId="38" fontId="10" fillId="51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/>
    </xf>
    <xf numFmtId="40" fontId="10" fillId="39" borderId="88" xfId="75" applyNumberFormat="1" applyFont="1" applyFill="1" applyBorder="1" applyAlignment="1">
      <alignment vertical="center" wrapText="1"/>
    </xf>
    <xf numFmtId="0" fontId="14" fillId="39" borderId="94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50" borderId="88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7" fillId="39" borderId="95" xfId="90" applyNumberFormat="1" applyFont="1" applyFill="1" applyBorder="1">
      <alignment/>
      <protection/>
    </xf>
    <xf numFmtId="176" fontId="27" fillId="39" borderId="80" xfId="90" applyNumberFormat="1" applyFont="1" applyFill="1" applyBorder="1">
      <alignment/>
      <protection/>
    </xf>
    <xf numFmtId="176" fontId="27" fillId="39" borderId="96" xfId="90" applyNumberFormat="1" applyFont="1" applyFill="1" applyBorder="1">
      <alignment/>
      <protection/>
    </xf>
    <xf numFmtId="176" fontId="27" fillId="39" borderId="82" xfId="90" applyNumberFormat="1" applyFont="1" applyFill="1" applyBorder="1">
      <alignment/>
      <protection/>
    </xf>
    <xf numFmtId="0" fontId="11" fillId="60" borderId="1" xfId="0" applyFont="1" applyFill="1" applyBorder="1" applyAlignment="1">
      <alignment vertical="center"/>
    </xf>
    <xf numFmtId="0" fontId="10" fillId="60" borderId="27" xfId="90" applyFont="1" applyFill="1" applyBorder="1" applyAlignment="1">
      <alignment vertical="center"/>
      <protection/>
    </xf>
    <xf numFmtId="0" fontId="10" fillId="60" borderId="26" xfId="90" applyFont="1" applyFill="1" applyBorder="1" applyAlignment="1">
      <alignment horizontal="center" vertical="center"/>
      <protection/>
    </xf>
    <xf numFmtId="0" fontId="33" fillId="60" borderId="1" xfId="90" applyFont="1" applyFill="1" applyBorder="1" applyAlignment="1">
      <alignment horizontal="center" vertical="center" wrapText="1"/>
      <protection/>
    </xf>
    <xf numFmtId="0" fontId="10" fillId="60" borderId="1" xfId="90" applyFont="1" applyFill="1" applyBorder="1" applyAlignment="1">
      <alignment horizontal="center" vertical="center"/>
      <protection/>
    </xf>
    <xf numFmtId="0" fontId="10" fillId="60" borderId="1" xfId="90" applyFont="1" applyFill="1" applyBorder="1" applyAlignment="1">
      <alignment horizontal="center" vertical="center" wrapText="1"/>
      <protection/>
    </xf>
    <xf numFmtId="0" fontId="14" fillId="60" borderId="1" xfId="90" applyFont="1" applyFill="1" applyBorder="1" applyAlignment="1">
      <alignment horizontal="center" vertical="center"/>
      <protection/>
    </xf>
    <xf numFmtId="0" fontId="27" fillId="60" borderId="97" xfId="90" applyFont="1" applyFill="1" applyBorder="1">
      <alignment/>
      <protection/>
    </xf>
    <xf numFmtId="0" fontId="13" fillId="60" borderId="98" xfId="90" applyFont="1" applyFill="1" applyBorder="1" applyAlignment="1">
      <alignment vertical="top"/>
      <protection/>
    </xf>
    <xf numFmtId="0" fontId="13" fillId="60" borderId="99" xfId="90" applyFont="1" applyFill="1" applyBorder="1" applyAlignment="1">
      <alignment vertical="top"/>
      <protection/>
    </xf>
    <xf numFmtId="0" fontId="13" fillId="60" borderId="100" xfId="90" applyFont="1" applyFill="1" applyBorder="1" applyAlignment="1">
      <alignment horizontal="center" vertical="top" wrapText="1"/>
      <protection/>
    </xf>
    <xf numFmtId="0" fontId="13" fillId="60" borderId="99" xfId="90" applyFont="1" applyFill="1" applyBorder="1" applyAlignment="1">
      <alignment horizontal="center" vertical="top" wrapText="1"/>
      <protection/>
    </xf>
    <xf numFmtId="0" fontId="11" fillId="60" borderId="51" xfId="90" applyFont="1" applyFill="1" applyBorder="1" applyAlignment="1">
      <alignment horizontal="left" vertical="center"/>
      <protection/>
    </xf>
    <xf numFmtId="0" fontId="10" fillId="60" borderId="101" xfId="90" applyFont="1" applyFill="1" applyBorder="1" applyAlignment="1">
      <alignment horizontal="left" vertical="center"/>
      <protection/>
    </xf>
    <xf numFmtId="0" fontId="10" fillId="60" borderId="102" xfId="90" applyFont="1" applyFill="1" applyBorder="1" applyAlignment="1">
      <alignment horizontal="center" vertical="center"/>
      <protection/>
    </xf>
    <xf numFmtId="0" fontId="14" fillId="60" borderId="103" xfId="90" applyFont="1" applyFill="1" applyBorder="1" applyAlignment="1">
      <alignment horizontal="center" vertical="center" wrapText="1"/>
      <protection/>
    </xf>
    <xf numFmtId="0" fontId="10" fillId="60" borderId="103" xfId="90" applyFont="1" applyFill="1" applyBorder="1" applyAlignment="1">
      <alignment horizontal="center" vertical="center"/>
      <protection/>
    </xf>
    <xf numFmtId="0" fontId="11" fillId="60" borderId="103" xfId="90" applyFont="1" applyFill="1" applyBorder="1" applyAlignment="1">
      <alignment horizontal="center" vertical="center"/>
      <protection/>
    </xf>
    <xf numFmtId="0" fontId="11" fillId="60" borderId="1" xfId="90" applyFont="1" applyFill="1" applyBorder="1" applyAlignment="1">
      <alignment horizontal="left" vertical="center"/>
      <protection/>
    </xf>
    <xf numFmtId="0" fontId="14" fillId="60" borderId="1" xfId="90" applyFont="1" applyFill="1" applyBorder="1" applyAlignment="1">
      <alignment horizontal="center" vertical="center" wrapText="1"/>
      <protection/>
    </xf>
    <xf numFmtId="0" fontId="11" fillId="60" borderId="1" xfId="90" applyFont="1" applyFill="1" applyBorder="1" applyAlignment="1">
      <alignment horizontal="center" vertical="center"/>
      <protection/>
    </xf>
    <xf numFmtId="0" fontId="19" fillId="60" borderId="18" xfId="90" applyFont="1" applyFill="1" applyBorder="1" applyAlignment="1">
      <alignment horizontal="center" vertical="center"/>
      <protection/>
    </xf>
    <xf numFmtId="0" fontId="19" fillId="60" borderId="19" xfId="90" applyFont="1" applyFill="1" applyBorder="1" applyAlignment="1">
      <alignment horizontal="center" vertical="center"/>
      <protection/>
    </xf>
    <xf numFmtId="0" fontId="16" fillId="60" borderId="20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/>
      <protection/>
    </xf>
    <xf numFmtId="0" fontId="19" fillId="60" borderId="22" xfId="90" applyFont="1" applyFill="1" applyBorder="1" applyAlignment="1">
      <alignment horizontal="center" vertical="center"/>
      <protection/>
    </xf>
    <xf numFmtId="0" fontId="19" fillId="60" borderId="104" xfId="90" applyFont="1" applyFill="1" applyBorder="1" applyAlignment="1">
      <alignment horizontal="center" vertical="center"/>
      <protection/>
    </xf>
    <xf numFmtId="0" fontId="10" fillId="60" borderId="18" xfId="90" applyFont="1" applyFill="1" applyBorder="1" applyAlignment="1">
      <alignment vertical="center"/>
      <protection/>
    </xf>
    <xf numFmtId="0" fontId="10" fillId="60" borderId="19" xfId="90" applyFont="1" applyFill="1" applyBorder="1" applyAlignment="1">
      <alignment horizontal="center" vertical="center"/>
      <protection/>
    </xf>
    <xf numFmtId="0" fontId="11" fillId="60" borderId="20" xfId="90" applyFont="1" applyFill="1" applyBorder="1" applyAlignment="1">
      <alignment horizontal="center" vertical="center" wrapText="1"/>
      <protection/>
    </xf>
    <xf numFmtId="0" fontId="10" fillId="60" borderId="21" xfId="90" applyFont="1" applyFill="1" applyBorder="1" applyAlignment="1">
      <alignment horizontal="center" vertical="center"/>
      <protection/>
    </xf>
    <xf numFmtId="0" fontId="10" fillId="60" borderId="22" xfId="90" applyFont="1" applyFill="1" applyBorder="1" applyAlignment="1">
      <alignment horizontal="center" vertical="center"/>
      <protection/>
    </xf>
    <xf numFmtId="0" fontId="10" fillId="60" borderId="20" xfId="90" applyFont="1" applyFill="1" applyBorder="1" applyAlignment="1">
      <alignment horizontal="center" vertical="center"/>
      <protection/>
    </xf>
    <xf numFmtId="0" fontId="10" fillId="60" borderId="103" xfId="90" applyFont="1" applyFill="1" applyBorder="1" applyAlignment="1">
      <alignment horizontal="center" vertical="center" wrapText="1"/>
      <protection/>
    </xf>
    <xf numFmtId="0" fontId="19" fillId="60" borderId="21" xfId="90" applyFont="1" applyFill="1" applyBorder="1" applyAlignment="1">
      <alignment horizontal="center" vertical="center" wrapText="1"/>
      <protection/>
    </xf>
    <xf numFmtId="0" fontId="10" fillId="23" borderId="20" xfId="90" applyFont="1" applyFill="1" applyBorder="1" applyAlignment="1">
      <alignment horizontal="center" vertical="center"/>
      <protection/>
    </xf>
    <xf numFmtId="179" fontId="10" fillId="39" borderId="26" xfId="90" applyNumberFormat="1" applyFont="1" applyFill="1" applyBorder="1" applyAlignment="1">
      <alignment vertical="center"/>
      <protection/>
    </xf>
    <xf numFmtId="179" fontId="10" fillId="39" borderId="30" xfId="90" applyNumberFormat="1" applyFont="1" applyFill="1" applyBorder="1" applyAlignment="1">
      <alignment vertical="center"/>
      <protection/>
    </xf>
    <xf numFmtId="179" fontId="10" fillId="39" borderId="56" xfId="90" applyNumberFormat="1" applyFont="1" applyFill="1" applyBorder="1" applyAlignment="1">
      <alignment vertical="center"/>
      <protection/>
    </xf>
    <xf numFmtId="0" fontId="19" fillId="60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1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0" fontId="39" fillId="39" borderId="0" xfId="0" applyFont="1" applyFill="1" applyAlignment="1">
      <alignment vertical="center"/>
    </xf>
    <xf numFmtId="31" fontId="0" fillId="39" borderId="0" xfId="0" applyNumberFormat="1" applyFill="1" applyAlignment="1">
      <alignment vertical="center"/>
    </xf>
    <xf numFmtId="0" fontId="0" fillId="39" borderId="0" xfId="0" applyFill="1" applyAlignment="1">
      <alignment horizontal="right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11175"/>
          <c:w val="0.653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Total'!$Z$6:$AS$6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Total'!$Z$7:$AS$7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Total'!$Z$8:$AS$8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Total'!$Z$9:$AS$9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Total'!$Z$10:$AS$10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Total'!$Z$5:$AS$5</c:f>
              <c:strCache/>
            </c:strRef>
          </c:cat>
          <c:val>
            <c:numRef>
              <c:f>'1) Total'!$Z$11:$AS$11</c:f>
              <c:numCache/>
            </c:numRef>
          </c:val>
        </c:ser>
        <c:overlap val="100"/>
        <c:gapWidth val="47"/>
        <c:axId val="60407998"/>
        <c:axId val="6801071"/>
      </c:barChart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071"/>
        <c:crossesAt val="0"/>
        <c:auto val="1"/>
        <c:lblOffset val="100"/>
        <c:tickLblSkip val="1"/>
        <c:noMultiLvlLbl val="0"/>
      </c:catAx>
      <c:valAx>
        <c:axId val="6801071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40799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5"/>
          <c:w val="0.09725"/>
          <c:h val="0.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28875"/>
          <c:w val="0.5065"/>
          <c:h val="0.3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F-gas'!$AS$15:$AS$18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26425"/>
          <c:w val="0.457"/>
          <c:h val="0.3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F-gas'!$AS$20:$AS$23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3"/>
          <c:w val="0.9072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Allocated_CO2-Sector'!$Z$35:$AS$35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Allocated_CO2-Sector'!$Z$36:$AS$36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Allocated_CO2-Sector'!$Z$37:$AS$37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Allocated_CO2-Sector'!$Z$38:$AS$38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Allocated_CO2-Sector'!$Z$39:$AS$39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Allocated_CO2-Sector'!$Z$40:$AS$40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Allocated_CO2-Sector'!$Z$34:$AS$34</c:f>
              <c:strCache/>
            </c:strRef>
          </c:cat>
          <c:val>
            <c:numRef>
              <c:f>'3) Allocated_CO2-Sector'!$Z$41:$AS$41</c:f>
              <c:numCache/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33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6525"/>
          <c:w val="0.679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Allocated_CO2-Sector'!$Z$82:$AS$82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Allocated_CO2-Sector'!$Z$79:$AS$79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Allocated_CO2-Sector'!$Z$80:$AS$80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Allocated_CO2-Sector'!$Z$81:$AS$81</c:f>
              <c:numCache/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yyyy/mm/dd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202"/>
          <c:w val="0.5445"/>
          <c:h val="0.549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25"/>
          <c:y val="0.19625"/>
          <c:w val="0.552"/>
          <c:h val="0.55675"/>
        </c:manualLayout>
      </c:layout>
      <c:doughnutChart>
        <c:varyColors val="1"/>
        <c:ser>
          <c:idx val="0"/>
          <c:order val="0"/>
          <c:tx>
            <c:strRef>
              <c:f>'5) CO2-Share-2008'!$C$4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CO2-Share-2008'!$C$5:$C$12</c:f>
              <c:numCache/>
            </c:numRef>
          </c:val>
        </c:ser>
        <c:ser>
          <c:idx val="1"/>
          <c:order val="1"/>
          <c:tx>
            <c:strRef>
              <c:f>'5) CO2-Share-2008'!$D$4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CO2-Share-2008'!$B$5:$B$12</c:f>
              <c:strCache/>
            </c:strRef>
          </c:cat>
          <c:val>
            <c:numRef>
              <c:f>'5) CO2-Share-2008'!$D$5:$D$12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"/>
          <c:y val="0.2905"/>
          <c:w val="0.397"/>
          <c:h val="0.39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CH4'!$AS$6:$AS$10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313"/>
          <c:w val="0.3485"/>
          <c:h val="0.34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N2O'!$AS$6:$AS$10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23925"/>
          <c:w val="0.4255"/>
          <c:h val="0.4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F-gas'!$AS$7:$AS$13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0.23675</cdr:x>
      <cdr:y>0.21575</cdr:y>
    </cdr:from>
    <cdr:to>
      <cdr:x>0.23675</cdr:x>
      <cdr:y>0.84975</cdr:y>
    </cdr:to>
    <cdr:sp>
      <cdr:nvSpPr>
        <cdr:cNvPr id="1" name="Line 1"/>
        <cdr:cNvSpPr>
          <a:spLocks/>
        </cdr:cNvSpPr>
      </cdr:nvSpPr>
      <cdr:spPr>
        <a:xfrm flipH="1" flipV="1">
          <a:off x="2228850" y="1238250"/>
          <a:ext cx="0" cy="3648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0.23175</cdr:y>
    </cdr:from>
    <cdr:to>
      <cdr:x>0.8705</cdr:x>
      <cdr:y>0.2325</cdr:y>
    </cdr:to>
    <cdr:sp>
      <cdr:nvSpPr>
        <cdr:cNvPr id="2" name="Line 2"/>
        <cdr:cNvSpPr>
          <a:spLocks/>
        </cdr:cNvSpPr>
      </cdr:nvSpPr>
      <cdr:spPr>
        <a:xfrm>
          <a:off x="1847850" y="1323975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0.742</cdr:y>
    </cdr:from>
    <cdr:to>
      <cdr:x>0.18075</cdr:x>
      <cdr:y>0.83475</cdr:y>
    </cdr:to>
    <cdr:sp>
      <cdr:nvSpPr>
        <cdr:cNvPr id="3" name="Rectangle 10"/>
        <cdr:cNvSpPr>
          <a:spLocks/>
        </cdr:cNvSpPr>
      </cdr:nvSpPr>
      <cdr:spPr>
        <a:xfrm>
          <a:off x="638175" y="4267200"/>
          <a:ext cx="1057275" cy="5334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0.3875</cdr:x>
      <cdr:y>0.17375</cdr:y>
    </cdr:from>
    <cdr:to>
      <cdr:x>0.39325</cdr:x>
      <cdr:y>0.21575</cdr:y>
    </cdr:to>
    <cdr:sp>
      <cdr:nvSpPr>
        <cdr:cNvPr id="4" name="AutoShape 11"/>
        <cdr:cNvSpPr>
          <a:spLocks/>
        </cdr:cNvSpPr>
      </cdr:nvSpPr>
      <cdr:spPr>
        <a:xfrm>
          <a:off x="3648075" y="990600"/>
          <a:ext cx="57150" cy="238125"/>
        </a:xfrm>
        <a:prstGeom prst="leftBrace">
          <a:avLst>
            <a:gd name="adj" fmla="val -46810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0.22375</cdr:y>
    </cdr:from>
    <cdr:to>
      <cdr:x>0.251</cdr:x>
      <cdr:y>0.2695</cdr:y>
    </cdr:to>
    <cdr:sp>
      <cdr:nvSpPr>
        <cdr:cNvPr id="5" name="AutoShape 12"/>
        <cdr:cNvSpPr>
          <a:spLocks/>
        </cdr:cNvSpPr>
      </cdr:nvSpPr>
      <cdr:spPr>
        <a:xfrm>
          <a:off x="2314575" y="1285875"/>
          <a:ext cx="47625" cy="2667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0.196</cdr:y>
    </cdr:from>
    <cdr:to>
      <cdr:x>0.37875</cdr:x>
      <cdr:y>0.23525</cdr:y>
    </cdr:to>
    <cdr:sp>
      <cdr:nvSpPr>
        <cdr:cNvPr id="6" name="Line 13"/>
        <cdr:cNvSpPr>
          <a:spLocks/>
        </cdr:cNvSpPr>
      </cdr:nvSpPr>
      <cdr:spPr>
        <a:xfrm flipH="1">
          <a:off x="2381250" y="1123950"/>
          <a:ext cx="11811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0.874</cdr:x>
      <cdr:y>0.21125</cdr:y>
    </cdr:from>
    <cdr:to>
      <cdr:x>0.91675</cdr:x>
      <cdr:y>0.242</cdr:y>
    </cdr:to>
    <cdr:sp>
      <cdr:nvSpPr>
        <cdr:cNvPr id="7" name="Text Box 14"/>
        <cdr:cNvSpPr txBox="1">
          <a:spLocks noChangeArrowheads="1"/>
        </cdr:cNvSpPr>
      </cdr:nvSpPr>
      <cdr:spPr>
        <a:xfrm>
          <a:off x="8239125" y="1209675"/>
          <a:ext cx="400050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0.18975</cdr:x>
      <cdr:y>0.18725</cdr:y>
    </cdr:from>
    <cdr:to>
      <cdr:x>0.87075</cdr:x>
      <cdr:y>0.18725</cdr:y>
    </cdr:to>
    <cdr:sp>
      <cdr:nvSpPr>
        <cdr:cNvPr id="8" name="Line 15"/>
        <cdr:cNvSpPr>
          <a:spLocks/>
        </cdr:cNvSpPr>
      </cdr:nvSpPr>
      <cdr:spPr>
        <a:xfrm flipV="1">
          <a:off x="1781175" y="1076325"/>
          <a:ext cx="6419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0.19075</cdr:x>
      <cdr:y>0.14</cdr:y>
    </cdr:from>
    <cdr:to>
      <cdr:x>0.86975</cdr:x>
      <cdr:y>0.14175</cdr:y>
    </cdr:to>
    <cdr:sp>
      <cdr:nvSpPr>
        <cdr:cNvPr id="9" name="Line 16"/>
        <cdr:cNvSpPr>
          <a:spLocks/>
        </cdr:cNvSpPr>
      </cdr:nvSpPr>
      <cdr:spPr>
        <a:xfrm flipV="1">
          <a:off x="1790700" y="800100"/>
          <a:ext cx="6400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0.87975</cdr:x>
      <cdr:y>0.17475</cdr:y>
    </cdr:from>
    <cdr:to>
      <cdr:x>0.91325</cdr:x>
      <cdr:y>0.20625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0125"/>
          <a:ext cx="314325" cy="1809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0.87675</cdr:x>
      <cdr:y>0.09975</cdr:y>
    </cdr:from>
    <cdr:to>
      <cdr:x>0.91675</cdr:x>
      <cdr:y>0.16575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58175" y="571500"/>
          <a:ext cx="381000" cy="38100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0.17325</cdr:x>
      <cdr:y>0.0195</cdr:y>
    </cdr:from>
    <cdr:to>
      <cdr:x>0.333</cdr:x>
      <cdr:y>0.1755</cdr:y>
    </cdr:to>
    <cdr:sp>
      <cdr:nvSpPr>
        <cdr:cNvPr id="12" name="Text Box 19"/>
        <cdr:cNvSpPr txBox="1">
          <a:spLocks noChangeArrowheads="1"/>
        </cdr:cNvSpPr>
      </cdr:nvSpPr>
      <cdr:spPr>
        <a:xfrm>
          <a:off x="1628775" y="104775"/>
          <a:ext cx="1504950" cy="8953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0.3935</cdr:y>
    </cdr:from>
    <cdr:to>
      <cdr:x>0.69325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724025" y="2162175"/>
          <a:ext cx="2171700" cy="1009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,600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0.7545</cdr:x>
      <cdr:y>0.11025</cdr:y>
    </cdr:from>
    <cdr:to>
      <cdr:x>0.984</cdr:x>
      <cdr:y>0.25175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600075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0.04575</cdr:x>
      <cdr:y>0.26125</cdr:y>
    </cdr:from>
    <cdr:to>
      <cdr:x>0.1545</cdr:x>
      <cdr:y>0.35825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57175" y="1438275"/>
          <a:ext cx="609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0.81375</cdr:x>
      <cdr:y>0.49275</cdr:y>
    </cdr:from>
    <cdr:to>
      <cdr:x>0.995</cdr:x>
      <cdr:y>0.6495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0" y="2714625"/>
          <a:ext cx="1019175" cy="866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0.5255</cdr:y>
    </cdr:from>
    <cdr:to>
      <cdr:x>0.22625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95600"/>
          <a:ext cx="12763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0.763</cdr:y>
    </cdr:from>
    <cdr:to>
      <cdr:x>0.2675</cdr:x>
      <cdr:y>0.92675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200525"/>
          <a:ext cx="132397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</cdr:x>
      <cdr:y>0.0155</cdr:y>
    </cdr:from>
    <cdr:to>
      <cdr:x>0.5175</cdr:x>
      <cdr:y>0.115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76200"/>
          <a:ext cx="19240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0.5405</cdr:x>
      <cdr:y>0.04225</cdr:y>
    </cdr:from>
    <cdr:to>
      <cdr:x>0.8185</cdr:x>
      <cdr:y>0.13775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38475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0.0125</cdr:x>
      <cdr:y>0.08375</cdr:y>
    </cdr:from>
    <cdr:to>
      <cdr:x>0.205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085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0.16225</cdr:y>
    </cdr:from>
    <cdr:to>
      <cdr:x>0.77375</cdr:x>
      <cdr:y>0.18875</cdr:y>
    </cdr:to>
    <cdr:sp>
      <cdr:nvSpPr>
        <cdr:cNvPr id="10" name="Line 10"/>
        <cdr:cNvSpPr>
          <a:spLocks/>
        </cdr:cNvSpPr>
      </cdr:nvSpPr>
      <cdr:spPr>
        <a:xfrm flipV="1">
          <a:off x="3219450" y="885825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0.111</cdr:y>
    </cdr:from>
    <cdr:to>
      <cdr:x>0.59525</cdr:x>
      <cdr:y>0.18175</cdr:y>
    </cdr:to>
    <cdr:sp>
      <cdr:nvSpPr>
        <cdr:cNvPr id="11" name="Line 11"/>
        <cdr:cNvSpPr>
          <a:spLocks/>
        </cdr:cNvSpPr>
      </cdr:nvSpPr>
      <cdr:spPr>
        <a:xfrm flipV="1">
          <a:off x="2857500" y="609600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0.06425</cdr:y>
    </cdr:from>
    <cdr:to>
      <cdr:x>0.48025</cdr:x>
      <cdr:y>0.18875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0.18825</cdr:x>
      <cdr:y>0.151</cdr:y>
    </cdr:from>
    <cdr:to>
      <cdr:x>0.43625</cdr:x>
      <cdr:y>0.18825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400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</cdr:x>
      <cdr:y>0.311</cdr:y>
    </cdr:from>
    <cdr:to>
      <cdr:x>0.26925</cdr:x>
      <cdr:y>0.311</cdr:y>
    </cdr:to>
    <cdr:sp>
      <cdr:nvSpPr>
        <cdr:cNvPr id="14" name="Line 14"/>
        <cdr:cNvSpPr>
          <a:spLocks/>
        </cdr:cNvSpPr>
      </cdr:nvSpPr>
      <cdr:spPr>
        <a:xfrm flipH="1" flipV="1">
          <a:off x="1057275" y="1714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0.1675</cdr:x>
      <cdr:y>0.49</cdr:y>
    </cdr:from>
    <cdr:to>
      <cdr:x>0.20875</cdr:x>
      <cdr:y>0.50875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0.721</cdr:y>
    </cdr:from>
    <cdr:to>
      <cdr:x>0.336</cdr:x>
      <cdr:y>0.78025</cdr:y>
    </cdr:to>
    <cdr:sp>
      <cdr:nvSpPr>
        <cdr:cNvPr id="16" name="Line 16"/>
        <cdr:cNvSpPr>
          <a:spLocks/>
        </cdr:cNvSpPr>
      </cdr:nvSpPr>
      <cdr:spPr>
        <a:xfrm flipH="1">
          <a:off x="1371600" y="397192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0.47275</cdr:y>
    </cdr:from>
    <cdr:to>
      <cdr:x>0.8475</cdr:x>
      <cdr:y>0.49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0.84275</cdr:y>
    </cdr:from>
    <cdr:to>
      <cdr:x>0.9465</cdr:x>
      <cdr:y>0.9005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38675"/>
          <a:ext cx="1266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0.382</cdr:x>
      <cdr:y>0.27625</cdr:y>
    </cdr:from>
    <cdr:to>
      <cdr:x>0.6295</cdr:x>
      <cdr:y>0.32275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43125" y="1514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0.37475</cdr:x>
      <cdr:y>0.20425</cdr:y>
    </cdr:from>
    <cdr:to>
      <cdr:x>0.623</cdr:x>
      <cdr:y>0.25075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05025" y="11239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</cdr:x>
      <cdr:y>0.36425</cdr:y>
    </cdr:from>
    <cdr:to>
      <cdr:x>0.97875</cdr:x>
      <cdr:y>0.56425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619250"/>
          <a:ext cx="981075" cy="895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0.46025</cdr:x>
      <cdr:y>0.71625</cdr:y>
    </cdr:from>
    <cdr:to>
      <cdr:x>0.98275</cdr:x>
      <cdr:y>0.96325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81200" y="3190875"/>
          <a:ext cx="22574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0.0115</cdr:x>
      <cdr:y>0.30325</cdr:y>
    </cdr:from>
    <cdr:to>
      <cdr:x>0.31125</cdr:x>
      <cdr:y>0.43175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1352550"/>
          <a:ext cx="12954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0.06075</cdr:x>
      <cdr:y>0.09475</cdr:y>
    </cdr:from>
    <cdr:to>
      <cdr:x>0.3435</cdr:x>
      <cdr:y>0.25475</cdr:y>
    </cdr:to>
    <cdr:sp>
      <cdr:nvSpPr>
        <cdr:cNvPr id="4" name="Text Box 4"/>
        <cdr:cNvSpPr txBox="1">
          <a:spLocks noChangeArrowheads="1"/>
        </cdr:cNvSpPr>
      </cdr:nvSpPr>
      <cdr:spPr>
        <a:xfrm>
          <a:off x="257175" y="419100"/>
          <a:ext cx="12192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0.55575</cdr:x>
      <cdr:y>0.0255</cdr:y>
    </cdr:from>
    <cdr:to>
      <cdr:x>0.76025</cdr:x>
      <cdr:y>0.121</cdr:y>
    </cdr:to>
    <cdr:sp>
      <cdr:nvSpPr>
        <cdr:cNvPr id="5" name="Text Box 5"/>
        <cdr:cNvSpPr txBox="1">
          <a:spLocks noChangeArrowheads="1"/>
        </cdr:cNvSpPr>
      </cdr:nvSpPr>
      <cdr:spPr>
        <a:xfrm>
          <a:off x="2400300" y="104775"/>
          <a:ext cx="8858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0.00375</cdr:x>
      <cdr:y>-0.00425</cdr:y>
    </cdr:from>
    <cdr:to>
      <cdr:x>0.519</cdr:x>
      <cdr:y>0.12375</cdr:y>
    </cdr:to>
    <cdr:sp>
      <cdr:nvSpPr>
        <cdr:cNvPr id="6" name="Text Box 6"/>
        <cdr:cNvSpPr txBox="1">
          <a:spLocks noChangeArrowheads="1"/>
        </cdr:cNvSpPr>
      </cdr:nvSpPr>
      <cdr:spPr>
        <a:xfrm>
          <a:off x="9525" y="-9524"/>
          <a:ext cx="22288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13</xdr:row>
      <xdr:rowOff>304800</xdr:rowOff>
    </xdr:from>
    <xdr:ext cx="4324350" cy="4467225"/>
    <xdr:graphicFrame>
      <xdr:nvGraphicFramePr>
        <xdr:cNvPr id="1" name="Chart 1"/>
        <xdr:cNvGraphicFramePr/>
      </xdr:nvGraphicFramePr>
      <xdr:xfrm>
        <a:off x="17106900" y="2895600"/>
        <a:ext cx="4324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0.101</cdr:y>
    </cdr:from>
    <cdr:to>
      <cdr:x>1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466725"/>
          <a:ext cx="1238250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0.4865</cdr:x>
      <cdr:y>0.71375</cdr:y>
    </cdr:from>
    <cdr:to>
      <cdr:x>0.994</cdr:x>
      <cdr:y>0.9785</cdr:y>
    </cdr:to>
    <cdr:sp>
      <cdr:nvSpPr>
        <cdr:cNvPr id="2" name="Text Box 2"/>
        <cdr:cNvSpPr txBox="1">
          <a:spLocks noChangeArrowheads="1"/>
        </cdr:cNvSpPr>
      </cdr:nvSpPr>
      <cdr:spPr>
        <a:xfrm>
          <a:off x="2171700" y="3295650"/>
          <a:ext cx="2276475" cy="1228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0.014</cdr:x>
      <cdr:y>0.29025</cdr:y>
    </cdr:from>
    <cdr:to>
      <cdr:x>0.36575</cdr:x>
      <cdr:y>0.4255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" y="1343025"/>
          <a:ext cx="15716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0.51675</cdr:y>
    </cdr:from>
    <cdr:to>
      <cdr:x>0.2515</cdr:x>
      <cdr:y>0.59225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90775"/>
          <a:ext cx="9334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0.16975</cdr:x>
      <cdr:y>0.038</cdr:y>
    </cdr:from>
    <cdr:to>
      <cdr:x>0.45175</cdr:x>
      <cdr:y>0.28975</cdr:y>
    </cdr:to>
    <cdr:sp>
      <cdr:nvSpPr>
        <cdr:cNvPr id="5" name="Text Box 5"/>
        <cdr:cNvSpPr txBox="1">
          <a:spLocks noChangeArrowheads="1"/>
        </cdr:cNvSpPr>
      </cdr:nvSpPr>
      <cdr:spPr>
        <a:xfrm>
          <a:off x="752475" y="171450"/>
          <a:ext cx="1266825" cy="1162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0.5265</cdr:x>
      <cdr:y>0.13175</cdr:y>
    </cdr:from>
    <cdr:to>
      <cdr:x>0.6365</cdr:x>
      <cdr:y>0.2085</cdr:y>
    </cdr:to>
    <cdr:sp>
      <cdr:nvSpPr>
        <cdr:cNvPr id="6" name="Text Box 6"/>
        <cdr:cNvSpPr txBox="1">
          <a:spLocks noChangeArrowheads="1"/>
        </cdr:cNvSpPr>
      </cdr:nvSpPr>
      <cdr:spPr>
        <a:xfrm>
          <a:off x="2352675" y="609600"/>
          <a:ext cx="4953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629150"/>
    <xdr:graphicFrame>
      <xdr:nvGraphicFramePr>
        <xdr:cNvPr id="1" name="Chart 1"/>
        <xdr:cNvGraphicFramePr/>
      </xdr:nvGraphicFramePr>
      <xdr:xfrm>
        <a:off x="16535400" y="2562225"/>
        <a:ext cx="4476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0.76075</cdr:y>
    </cdr:from>
    <cdr:to>
      <cdr:x>0.982</cdr:x>
      <cdr:y>0.9695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09725" y="3419475"/>
          <a:ext cx="2724150" cy="942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1,530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0.695</cdr:y>
    </cdr:from>
    <cdr:to>
      <cdr:x>0.986</cdr:x>
      <cdr:y>0.94525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762125" y="3000375"/>
          <a:ext cx="24574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0.73275</cdr:y>
    </cdr:from>
    <cdr:to>
      <cdr:x>0.985</cdr:x>
      <cdr:y>0.95375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619250" y="3171825"/>
          <a:ext cx="25908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152400</xdr:colOff>
      <xdr:row>5</xdr:row>
      <xdr:rowOff>133350</xdr:rowOff>
    </xdr:from>
    <xdr:ext cx="4410075" cy="4495800"/>
    <xdr:graphicFrame>
      <xdr:nvGraphicFramePr>
        <xdr:cNvPr id="1" name="Chart 1"/>
        <xdr:cNvGraphicFramePr/>
      </xdr:nvGraphicFramePr>
      <xdr:xfrm>
        <a:off x="16906875" y="1257300"/>
        <a:ext cx="4410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228600</xdr:colOff>
      <xdr:row>30</xdr:row>
      <xdr:rowOff>133350</xdr:rowOff>
    </xdr:from>
    <xdr:ext cx="4286250" cy="4324350"/>
    <xdr:graphicFrame>
      <xdr:nvGraphicFramePr>
        <xdr:cNvPr id="2" name="Chart 1"/>
        <xdr:cNvGraphicFramePr/>
      </xdr:nvGraphicFramePr>
      <xdr:xfrm>
        <a:off x="16983075" y="5981700"/>
        <a:ext cx="42862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285750</xdr:colOff>
      <xdr:row>56</xdr:row>
      <xdr:rowOff>171450</xdr:rowOff>
    </xdr:from>
    <xdr:ext cx="4286250" cy="4333875"/>
    <xdr:graphicFrame>
      <xdr:nvGraphicFramePr>
        <xdr:cNvPr id="3" name="Chart 1"/>
        <xdr:cNvGraphicFramePr/>
      </xdr:nvGraphicFramePr>
      <xdr:xfrm>
        <a:off x="17040225" y="10925175"/>
        <a:ext cx="428625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38</xdr:row>
      <xdr:rowOff>57150</xdr:rowOff>
    </xdr:from>
    <xdr:to>
      <xdr:col>39</xdr:col>
      <xdr:colOff>390525</xdr:colOff>
      <xdr:row>71</xdr:row>
      <xdr:rowOff>152400</xdr:rowOff>
    </xdr:to>
    <xdr:grpSp>
      <xdr:nvGrpSpPr>
        <xdr:cNvPr id="1" name="グループ化 11"/>
        <xdr:cNvGrpSpPr>
          <a:grpSpLocks/>
        </xdr:cNvGrpSpPr>
      </xdr:nvGrpSpPr>
      <xdr:grpSpPr>
        <a:xfrm>
          <a:off x="4457700" y="12287250"/>
          <a:ext cx="9515475" cy="5753100"/>
          <a:chOff x="4463143" y="12344400"/>
          <a:chExt cx="9586233" cy="594223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463143" y="12344400"/>
          <a:ext cx="9497560" cy="59422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14"/>
          <xdr:cNvSpPr txBox="1">
            <a:spLocks noChangeArrowheads="1"/>
          </xdr:cNvSpPr>
        </xdr:nvSpPr>
        <xdr:spPr>
          <a:xfrm>
            <a:off x="13416685" y="16480198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1995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Text Box 314"/>
          <xdr:cNvSpPr txBox="1">
            <a:spLocks noChangeArrowheads="1"/>
          </xdr:cNvSpPr>
        </xdr:nvSpPr>
        <xdr:spPr>
          <a:xfrm>
            <a:off x="13445443" y="17326967"/>
            <a:ext cx="603933" cy="335737"/>
          </a:xfrm>
          <a:prstGeom prst="rect">
            <a:avLst/>
          </a:prstGeom>
          <a:noFill/>
          <a:ln w="38100" cmpd="dbl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基準年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1990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13157856" y="16260336"/>
            <a:ext cx="191725" cy="70415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8"/>
          <xdr:cNvSpPr>
            <a:spLocks/>
          </xdr:cNvSpPr>
        </xdr:nvSpPr>
        <xdr:spPr>
          <a:xfrm>
            <a:off x="13172236" y="17130874"/>
            <a:ext cx="136604" cy="723468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0.10175</cdr:y>
    </cdr:from>
    <cdr:to>
      <cdr:x>0.08625</cdr:x>
      <cdr:y>0.168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0"/>
          <a:ext cx="419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0.47875</cdr:x>
      <cdr:y>0.61025</cdr:y>
    </cdr:from>
    <cdr:to>
      <cdr:x>0.62975</cdr:x>
      <cdr:y>0.96175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432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0.47</cdr:x>
      <cdr:y>0.1035</cdr:y>
    </cdr:from>
    <cdr:to>
      <cdr:x>0.66225</cdr:x>
      <cdr:y>0.10775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86100" y="0"/>
          <a:ext cx="1266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0.47175</cdr:x>
      <cdr:y>0.129</cdr:y>
    </cdr:from>
    <cdr:to>
      <cdr:x>0.6615</cdr:x>
      <cdr:y>0.13325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0.47175</cdr:x>
      <cdr:y>0.14375</cdr:y>
    </cdr:from>
    <cdr:to>
      <cdr:x>0.6615</cdr:x>
      <cdr:y>0.148</cdr:y>
    </cdr:to>
    <cdr:sp>
      <cdr:nvSpPr>
        <cdr:cNvPr id="5" name="Text Box 5"/>
        <cdr:cNvSpPr txBox="1">
          <a:spLocks noChangeArrowheads="1"/>
        </cdr:cNvSpPr>
      </cdr:nvSpPr>
      <cdr:spPr>
        <a:xfrm>
          <a:off x="309562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0.18025</cdr:x>
      <cdr:y>0.11475</cdr:y>
    </cdr:from>
    <cdr:to>
      <cdr:x>0.32875</cdr:x>
      <cdr:y>0.1175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0.1345</cdr:y>
    </cdr:from>
    <cdr:to>
      <cdr:x>0.32875</cdr:x>
      <cdr:y>0.1375</cdr:y>
    </cdr:to>
    <cdr:sp>
      <cdr:nvSpPr>
        <cdr:cNvPr id="7" name="Text Box 7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0.18025</cdr:x>
      <cdr:y>0.149</cdr:y>
    </cdr:from>
    <cdr:to>
      <cdr:x>0.32875</cdr:x>
      <cdr:y>0.156</cdr:y>
    </cdr:to>
    <cdr:sp>
      <cdr:nvSpPr>
        <cdr:cNvPr id="8" name="Text Box 8"/>
        <cdr:cNvSpPr txBox="1">
          <a:spLocks noChangeArrowheads="1"/>
        </cdr:cNvSpPr>
      </cdr:nvSpPr>
      <cdr:spPr>
        <a:xfrm>
          <a:off x="11811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0.91825</cdr:x>
      <cdr:y>0.112</cdr:y>
    </cdr:from>
    <cdr:to>
      <cdr:x>1</cdr:x>
      <cdr:y>0.12275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0.12675</cdr:y>
    </cdr:from>
    <cdr:to>
      <cdr:x>1</cdr:x>
      <cdr:y>0.1375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0.1375</cdr:y>
    </cdr:from>
    <cdr:to>
      <cdr:x>1</cdr:x>
      <cdr:y>0.14825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38850" y="0"/>
          <a:ext cx="1790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398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0.366</cdr:y>
    </cdr:from>
    <cdr:to>
      <cdr:x>0.77525</cdr:x>
      <cdr:y>0.4025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76550" y="2057400"/>
          <a:ext cx="3486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0.31075</cdr:x>
      <cdr:y>0.44175</cdr:y>
    </cdr:from>
    <cdr:to>
      <cdr:x>0.6785</cdr:x>
      <cdr:y>0.502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543175" y="2486025"/>
          <a:ext cx="3019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0.56425</cdr:x>
      <cdr:y>0.6105</cdr:y>
    </cdr:from>
    <cdr:to>
      <cdr:x>0.85925</cdr:x>
      <cdr:y>0.6695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629150" y="3438525"/>
          <a:ext cx="2419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0.288</cdr:x>
      <cdr:y>0.6625</cdr:y>
    </cdr:from>
    <cdr:to>
      <cdr:x>0.7625</cdr:x>
      <cdr:y>0.73725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362200" y="3733800"/>
          <a:ext cx="3895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15.5%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0.1395</cdr:x>
      <cdr:y>0.73375</cdr:y>
    </cdr:from>
    <cdr:to>
      <cdr:x>0.49975</cdr:x>
      <cdr:y>0.82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43000" y="4133850"/>
          <a:ext cx="2962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0.5905</cdr:x>
      <cdr:y>0.7815</cdr:y>
    </cdr:from>
    <cdr:to>
      <cdr:x>0.90325</cdr:x>
      <cdr:y>0.8825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848225" y="4400550"/>
          <a:ext cx="2571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0.5355</cdr:x>
      <cdr:y>0.86825</cdr:y>
    </cdr:from>
    <cdr:to>
      <cdr:x>0.6295</cdr:x>
      <cdr:y>0.93075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91025" y="4895850"/>
          <a:ext cx="77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-0.007</cdr:x>
      <cdr:y>0.27575</cdr:y>
    </cdr:from>
    <cdr:to>
      <cdr:x>0.04475</cdr:x>
      <cdr:y>0.51675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57149" y="1552575"/>
          <a:ext cx="42862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0.3845</cdr:x>
      <cdr:y>0.054</cdr:y>
    </cdr:from>
    <cdr:to>
      <cdr:x>0.68875</cdr:x>
      <cdr:y>0.1095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52775" y="295275"/>
          <a:ext cx="24955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13.0%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0.788</cdr:x>
      <cdr:y>0.01875</cdr:y>
    </cdr:from>
    <cdr:to>
      <cdr:x>0.99725</cdr:x>
      <cdr:y>0.06525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467475" y="1047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0.21125</cdr:y>
    </cdr:from>
    <cdr:to>
      <cdr:x>0.079</cdr:x>
      <cdr:y>0.75575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247775"/>
          <a:ext cx="409575" cy="3219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0.43875</cdr:x>
      <cdr:y>0.933</cdr:y>
    </cdr:from>
    <cdr:to>
      <cdr:x>0.55625</cdr:x>
      <cdr:y>0.9935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5514975"/>
          <a:ext cx="9620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0.3465</cdr:x>
      <cdr:y>0.05875</cdr:y>
    </cdr:from>
    <cdr:to>
      <cdr:x>0.58775</cdr:x>
      <cdr:y>0.15825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28925" y="342900"/>
          <a:ext cx="197167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0.28925</cdr:x>
      <cdr:y>0.4785</cdr:y>
    </cdr:from>
    <cdr:to>
      <cdr:x>0.6035</cdr:x>
      <cdr:y>0.541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2828925"/>
          <a:ext cx="2571750" cy="3714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0.78775</cdr:x>
      <cdr:y>0.1475</cdr:y>
    </cdr:from>
    <cdr:to>
      <cdr:x>0.99075</cdr:x>
      <cdr:y>0.25925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866775"/>
          <a:ext cx="16573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0.77425</cdr:x>
      <cdr:y>0.52575</cdr:y>
    </cdr:from>
    <cdr:to>
      <cdr:x>0.99</cdr:x>
      <cdr:y>0.63175</cdr:y>
    </cdr:to>
    <cdr:sp>
      <cdr:nvSpPr>
        <cdr:cNvPr id="6" name="Text Box 9"/>
        <cdr:cNvSpPr txBox="1">
          <a:spLocks noChangeArrowheads="1"/>
        </cdr:cNvSpPr>
      </cdr:nvSpPr>
      <cdr:spPr>
        <a:xfrm>
          <a:off x="6324600" y="3105150"/>
          <a:ext cx="176212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4.1%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0.77</cdr:x>
      <cdr:y>0.6025</cdr:y>
    </cdr:from>
    <cdr:to>
      <cdr:x>0.971</cdr:x>
      <cdr:y>0.71</cdr:y>
    </cdr:to>
    <cdr:sp>
      <cdr:nvSpPr>
        <cdr:cNvPr id="7" name="Text Box 10"/>
        <cdr:cNvSpPr txBox="1">
          <a:spLocks noChangeArrowheads="1"/>
        </cdr:cNvSpPr>
      </cdr:nvSpPr>
      <cdr:spPr>
        <a:xfrm>
          <a:off x="6286500" y="3562350"/>
          <a:ext cx="16383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232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.0%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0.51875</cdr:x>
      <cdr:y>0.657</cdr:y>
    </cdr:from>
    <cdr:to>
      <cdr:x>0.65425</cdr:x>
      <cdr:y>0.71525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238625" y="3876675"/>
          <a:ext cx="11049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0.76625</cdr:x>
      <cdr:y>0.69325</cdr:y>
    </cdr:from>
    <cdr:to>
      <cdr:x>0.99825</cdr:x>
      <cdr:y>0.79575</cdr:y>
    </cdr:to>
    <cdr:sp>
      <cdr:nvSpPr>
        <cdr:cNvPr id="9" name="Text Box 10"/>
        <cdr:cNvSpPr txBox="1">
          <a:spLocks noChangeArrowheads="1"/>
        </cdr:cNvSpPr>
      </cdr:nvSpPr>
      <cdr:spPr>
        <a:xfrm>
          <a:off x="6257925" y="4095750"/>
          <a:ext cx="189547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172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4.6%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0.56475</cdr:y>
    </cdr:from>
    <cdr:to>
      <cdr:x>0.62675</cdr:x>
      <cdr:y>0.66225</cdr:y>
    </cdr:to>
    <cdr:sp>
      <cdr:nvSpPr>
        <cdr:cNvPr id="10" name="Text Box 3"/>
        <cdr:cNvSpPr txBox="1">
          <a:spLocks noChangeArrowheads="1"/>
        </cdr:cNvSpPr>
      </cdr:nvSpPr>
      <cdr:spPr>
        <a:xfrm>
          <a:off x="1895475" y="3333750"/>
          <a:ext cx="3219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0.09275</cdr:x>
      <cdr:y>0.10025</cdr:y>
    </cdr:from>
    <cdr:to>
      <cdr:x>0.30075</cdr:x>
      <cdr:y>0.19825</cdr:y>
    </cdr:to>
    <cdr:sp>
      <cdr:nvSpPr>
        <cdr:cNvPr id="11" name="Text Box 8"/>
        <cdr:cNvSpPr txBox="1">
          <a:spLocks noChangeArrowheads="1"/>
        </cdr:cNvSpPr>
      </cdr:nvSpPr>
      <cdr:spPr>
        <a:xfrm>
          <a:off x="752475" y="590550"/>
          <a:ext cx="16954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0.1185</cdr:x>
      <cdr:y>0.64475</cdr:y>
    </cdr:from>
    <cdr:to>
      <cdr:x>0.27875</cdr:x>
      <cdr:y>0.72975</cdr:y>
    </cdr:to>
    <cdr:sp>
      <cdr:nvSpPr>
        <cdr:cNvPr id="12" name="Text Box 8"/>
        <cdr:cNvSpPr txBox="1">
          <a:spLocks noChangeArrowheads="1"/>
        </cdr:cNvSpPr>
      </cdr:nvSpPr>
      <cdr:spPr>
        <a:xfrm>
          <a:off x="962025" y="3810000"/>
          <a:ext cx="13049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0.11175</cdr:x>
      <cdr:y>0.55025</cdr:y>
    </cdr:from>
    <cdr:to>
      <cdr:x>0.27425</cdr:x>
      <cdr:y>0.61275</cdr:y>
    </cdr:to>
    <cdr:sp>
      <cdr:nvSpPr>
        <cdr:cNvPr id="13" name="Text Box 8"/>
        <cdr:cNvSpPr txBox="1">
          <a:spLocks noChangeArrowheads="1"/>
        </cdr:cNvSpPr>
      </cdr:nvSpPr>
      <cdr:spPr>
        <a:xfrm>
          <a:off x="904875" y="3248025"/>
          <a:ext cx="1323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0.1065</cdr:x>
      <cdr:y>0.71</cdr:y>
    </cdr:from>
    <cdr:to>
      <cdr:x>0.317</cdr:x>
      <cdr:y>0.81075</cdr:y>
    </cdr:to>
    <cdr:sp>
      <cdr:nvSpPr>
        <cdr:cNvPr id="14" name="Text Box 8"/>
        <cdr:cNvSpPr txBox="1">
          <a:spLocks noChangeArrowheads="1"/>
        </cdr:cNvSpPr>
      </cdr:nvSpPr>
      <cdr:spPr>
        <a:xfrm>
          <a:off x="866775" y="4191000"/>
          <a:ext cx="17240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66675</xdr:colOff>
      <xdr:row>5</xdr:row>
      <xdr:rowOff>47625</xdr:rowOff>
    </xdr:from>
    <xdr:to>
      <xdr:col>72</xdr:col>
      <xdr:colOff>47625</xdr:colOff>
      <xdr:row>35</xdr:row>
      <xdr:rowOff>9525</xdr:rowOff>
    </xdr:to>
    <xdr:graphicFrame>
      <xdr:nvGraphicFramePr>
        <xdr:cNvPr id="1" name="グラフ 3"/>
        <xdr:cNvGraphicFramePr/>
      </xdr:nvGraphicFramePr>
      <xdr:xfrm>
        <a:off x="24469725" y="1314450"/>
        <a:ext cx="82105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447675</xdr:colOff>
      <xdr:row>47</xdr:row>
      <xdr:rowOff>85725</xdr:rowOff>
    </xdr:from>
    <xdr:to>
      <xdr:col>72</xdr:col>
      <xdr:colOff>390525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4850725" y="9391650"/>
        <a:ext cx="8172450" cy="591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0.372</cdr:y>
    </cdr:from>
    <cdr:to>
      <cdr:x>0.66975</cdr:x>
      <cdr:y>0.57575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62150" y="2057400"/>
          <a:ext cx="1800225" cy="11239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0.76725</cdr:x>
      <cdr:y>0.0645</cdr:y>
    </cdr:from>
    <cdr:to>
      <cdr:x>0.98775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52425"/>
          <a:ext cx="12382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0.03125</cdr:x>
      <cdr:y>0.27025</cdr:y>
    </cdr:from>
    <cdr:to>
      <cdr:x>0.15225</cdr:x>
      <cdr:y>0.36775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95425"/>
          <a:ext cx="6858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0.8435</cdr:x>
      <cdr:y>0.49625</cdr:y>
    </cdr:from>
    <cdr:to>
      <cdr:x>0.97775</cdr:x>
      <cdr:y>0.62325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43200"/>
          <a:ext cx="7524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</cdr:y>
    </cdr:from>
    <cdr:to>
      <cdr:x>0.20925</cdr:x>
      <cdr:y>0.681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19400"/>
          <a:ext cx="11811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0.109</cdr:x>
      <cdr:y>0.787</cdr:y>
    </cdr:from>
    <cdr:to>
      <cdr:x>0.3395</cdr:x>
      <cdr:y>0.936</cdr:y>
    </cdr:to>
    <cdr:sp>
      <cdr:nvSpPr>
        <cdr:cNvPr id="6" name="Text Box 6"/>
        <cdr:cNvSpPr txBox="1">
          <a:spLocks noChangeArrowheads="1"/>
        </cdr:cNvSpPr>
      </cdr:nvSpPr>
      <cdr:spPr>
        <a:xfrm>
          <a:off x="609600" y="4352925"/>
          <a:ext cx="12954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0.16075</cdr:x>
      <cdr:y>0</cdr:y>
    </cdr:from>
    <cdr:to>
      <cdr:x>0.52275</cdr:x>
      <cdr:y>0.10075</cdr:y>
    </cdr:to>
    <cdr:sp>
      <cdr:nvSpPr>
        <cdr:cNvPr id="7" name="Text Box 7"/>
        <cdr:cNvSpPr txBox="1">
          <a:spLocks noChangeArrowheads="1"/>
        </cdr:cNvSpPr>
      </cdr:nvSpPr>
      <cdr:spPr>
        <a:xfrm>
          <a:off x="904875" y="0"/>
          <a:ext cx="20383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0.5385</cdr:x>
      <cdr:y>0</cdr:y>
    </cdr:from>
    <cdr:to>
      <cdr:x>0.81575</cdr:x>
      <cdr:y>0.10075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0"/>
          <a:ext cx="15621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0.08325</cdr:y>
    </cdr:from>
    <cdr:to>
      <cdr:x>0.21975</cdr:x>
      <cdr:y>0.2135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57200"/>
          <a:ext cx="11715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0.57275</cdr:x>
      <cdr:y>0.13825</cdr:y>
    </cdr:from>
    <cdr:to>
      <cdr:x>0.807</cdr:x>
      <cdr:y>0.18925</cdr:y>
    </cdr:to>
    <cdr:sp>
      <cdr:nvSpPr>
        <cdr:cNvPr id="10" name="Line 10"/>
        <cdr:cNvSpPr>
          <a:spLocks/>
        </cdr:cNvSpPr>
      </cdr:nvSpPr>
      <cdr:spPr>
        <a:xfrm flipV="1">
          <a:off x="3219450" y="762000"/>
          <a:ext cx="13144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0.06525</cdr:y>
    </cdr:from>
    <cdr:to>
      <cdr:x>0.58975</cdr:x>
      <cdr:y>0.182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0.0645</cdr:y>
    </cdr:from>
    <cdr:to>
      <cdr:x>0.48075</cdr:x>
      <cdr:y>0.18925</cdr:y>
    </cdr:to>
    <cdr:sp>
      <cdr:nvSpPr>
        <cdr:cNvPr id="12" name="Line 12"/>
        <cdr:cNvSpPr>
          <a:spLocks/>
        </cdr:cNvSpPr>
      </cdr:nvSpPr>
      <cdr:spPr>
        <a:xfrm flipH="1" flipV="1">
          <a:off x="2276475" y="352425"/>
          <a:ext cx="428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0.15125</cdr:y>
    </cdr:from>
    <cdr:to>
      <cdr:x>0.436</cdr:x>
      <cdr:y>0.1885</cdr:y>
    </cdr:to>
    <cdr:sp>
      <cdr:nvSpPr>
        <cdr:cNvPr id="13" name="Line 13"/>
        <cdr:cNvSpPr>
          <a:spLocks/>
        </cdr:cNvSpPr>
      </cdr:nvSpPr>
      <cdr:spPr>
        <a:xfrm flipH="1" flipV="1">
          <a:off x="1057275" y="828675"/>
          <a:ext cx="1390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0.27025</cdr:y>
    </cdr:from>
    <cdr:to>
      <cdr:x>0.29875</cdr:x>
      <cdr:y>0.30775</cdr:y>
    </cdr:to>
    <cdr:sp>
      <cdr:nvSpPr>
        <cdr:cNvPr id="14" name="Line 14"/>
        <cdr:cNvSpPr>
          <a:spLocks/>
        </cdr:cNvSpPr>
      </cdr:nvSpPr>
      <cdr:spPr>
        <a:xfrm flipH="1">
          <a:off x="990600" y="149542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0.47225</cdr:y>
    </cdr:from>
    <cdr:to>
      <cdr:x>0.2085</cdr:x>
      <cdr:y>0.51</cdr:y>
    </cdr:to>
    <cdr:sp>
      <cdr:nvSpPr>
        <cdr:cNvPr id="15" name="Line 15"/>
        <cdr:cNvSpPr>
          <a:spLocks/>
        </cdr:cNvSpPr>
      </cdr:nvSpPr>
      <cdr:spPr>
        <a:xfrm flipH="1">
          <a:off x="609600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0.69525</cdr:y>
    </cdr:from>
    <cdr:to>
      <cdr:x>0.3135</cdr:x>
      <cdr:y>0.787</cdr:y>
    </cdr:to>
    <cdr:sp>
      <cdr:nvSpPr>
        <cdr:cNvPr id="16" name="Line 16"/>
        <cdr:cNvSpPr>
          <a:spLocks/>
        </cdr:cNvSpPr>
      </cdr:nvSpPr>
      <cdr:spPr>
        <a:xfrm flipH="1">
          <a:off x="1257300" y="3838575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</cdr:x>
      <cdr:y>0.47225</cdr:y>
    </cdr:from>
    <cdr:to>
      <cdr:x>0.885</cdr:x>
      <cdr:y>0.4875</cdr:y>
    </cdr:to>
    <cdr:sp>
      <cdr:nvSpPr>
        <cdr:cNvPr id="17" name="Line 17"/>
        <cdr:cNvSpPr>
          <a:spLocks/>
        </cdr:cNvSpPr>
      </cdr:nvSpPr>
      <cdr:spPr>
        <a:xfrm flipH="1" flipV="1">
          <a:off x="4533900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0.75025</cdr:x>
      <cdr:y>0.8875</cdr:y>
    </cdr:from>
    <cdr:to>
      <cdr:x>0.97525</cdr:x>
      <cdr:y>0.946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19575" y="4905375"/>
          <a:ext cx="12668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0.381</cdr:x>
      <cdr:y>0.2845</cdr:y>
    </cdr:from>
    <cdr:to>
      <cdr:x>0.62775</cdr:x>
      <cdr:y>0.33075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43125" y="157162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0.38425</cdr:x>
      <cdr:y>0.205</cdr:y>
    </cdr:from>
    <cdr:to>
      <cdr:x>0.631</cdr:x>
      <cdr:y>0.25125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62175" y="1133475"/>
          <a:ext cx="1390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30"/>
      <c r="B1" s="230"/>
      <c r="C1" s="230"/>
      <c r="D1" s="230"/>
      <c r="E1" s="230"/>
      <c r="F1" s="230"/>
      <c r="G1" s="230"/>
      <c r="H1" s="230"/>
    </row>
    <row r="2" spans="1:8" ht="17.25">
      <c r="A2" s="230"/>
      <c r="B2" s="425" t="s">
        <v>213</v>
      </c>
      <c r="C2" s="230"/>
      <c r="D2" s="230"/>
      <c r="E2" s="230"/>
      <c r="F2" s="230"/>
      <c r="G2" s="230"/>
      <c r="H2" s="230"/>
    </row>
    <row r="3" spans="1:8" ht="13.5">
      <c r="A3" s="230"/>
      <c r="B3" s="230"/>
      <c r="C3" s="426">
        <v>40128</v>
      </c>
      <c r="D3" s="230"/>
      <c r="E3" s="230"/>
      <c r="F3" s="230"/>
      <c r="G3" s="230"/>
      <c r="H3" s="230"/>
    </row>
    <row r="4" spans="1:8" ht="13.5">
      <c r="A4" s="230"/>
      <c r="B4" s="230"/>
      <c r="C4" s="427" t="s">
        <v>214</v>
      </c>
      <c r="D4" s="230"/>
      <c r="E4" s="230"/>
      <c r="F4" s="230"/>
      <c r="G4" s="230"/>
      <c r="H4" s="230"/>
    </row>
    <row r="5" spans="1:8" ht="13.5">
      <c r="A5" s="230"/>
      <c r="B5" s="230"/>
      <c r="C5" s="427"/>
      <c r="D5" s="230"/>
      <c r="E5" s="230"/>
      <c r="F5" s="230"/>
      <c r="G5" s="230"/>
      <c r="H5" s="230"/>
    </row>
    <row r="6" spans="1:8" ht="13.5">
      <c r="A6" s="230"/>
      <c r="B6" s="230"/>
      <c r="C6" s="230"/>
      <c r="D6" s="230"/>
      <c r="E6" s="230"/>
      <c r="F6" s="230"/>
      <c r="G6" s="230"/>
      <c r="H6" s="230"/>
    </row>
    <row r="7" spans="1:8" s="232" customFormat="1" ht="13.5">
      <c r="A7" s="231"/>
      <c r="B7" s="382" t="s">
        <v>98</v>
      </c>
      <c r="C7" s="382" t="s">
        <v>99</v>
      </c>
      <c r="D7" s="231"/>
      <c r="E7" s="231"/>
      <c r="F7" s="231"/>
      <c r="G7" s="231"/>
      <c r="H7" s="231"/>
    </row>
    <row r="8" spans="1:8" s="232" customFormat="1" ht="13.5">
      <c r="A8" s="231"/>
      <c r="B8" s="233" t="s">
        <v>188</v>
      </c>
      <c r="C8" s="234" t="s">
        <v>100</v>
      </c>
      <c r="D8" s="231"/>
      <c r="E8" s="231"/>
      <c r="F8" s="231"/>
      <c r="G8" s="231"/>
      <c r="H8" s="231"/>
    </row>
    <row r="9" spans="1:8" s="232" customFormat="1" ht="13.5">
      <c r="A9" s="231"/>
      <c r="B9" s="233" t="s">
        <v>189</v>
      </c>
      <c r="C9" s="234" t="s">
        <v>135</v>
      </c>
      <c r="D9" s="231"/>
      <c r="E9" s="231"/>
      <c r="F9" s="231"/>
      <c r="G9" s="231"/>
      <c r="H9" s="231"/>
    </row>
    <row r="10" spans="1:8" s="232" customFormat="1" ht="27">
      <c r="A10" s="231"/>
      <c r="B10" s="233" t="s">
        <v>190</v>
      </c>
      <c r="C10" s="234" t="s">
        <v>202</v>
      </c>
      <c r="D10" s="231"/>
      <c r="E10" s="231"/>
      <c r="F10" s="231"/>
      <c r="G10" s="231"/>
      <c r="H10" s="231"/>
    </row>
    <row r="11" spans="1:8" s="232" customFormat="1" ht="27">
      <c r="A11" s="231"/>
      <c r="B11" s="233" t="s">
        <v>191</v>
      </c>
      <c r="C11" s="234" t="s">
        <v>197</v>
      </c>
      <c r="D11" s="231"/>
      <c r="E11" s="231"/>
      <c r="F11" s="231"/>
      <c r="G11" s="231"/>
      <c r="H11" s="231"/>
    </row>
    <row r="12" spans="1:8" s="232" customFormat="1" ht="27">
      <c r="A12" s="231"/>
      <c r="B12" s="233" t="s">
        <v>192</v>
      </c>
      <c r="C12" s="234" t="s">
        <v>198</v>
      </c>
      <c r="D12" s="231"/>
      <c r="E12" s="231"/>
      <c r="F12" s="231"/>
      <c r="G12" s="231"/>
      <c r="H12" s="231"/>
    </row>
    <row r="13" spans="1:8" s="232" customFormat="1" ht="16.5">
      <c r="A13" s="231"/>
      <c r="B13" s="233" t="s">
        <v>193</v>
      </c>
      <c r="C13" s="233" t="s">
        <v>132</v>
      </c>
      <c r="D13" s="231"/>
      <c r="E13" s="231"/>
      <c r="F13" s="231"/>
      <c r="G13" s="231"/>
      <c r="H13" s="231"/>
    </row>
    <row r="14" spans="1:8" s="232" customFormat="1" ht="13.5">
      <c r="A14" s="231"/>
      <c r="B14" s="233" t="s">
        <v>207</v>
      </c>
      <c r="C14" s="233" t="s">
        <v>199</v>
      </c>
      <c r="D14" s="231"/>
      <c r="E14" s="231"/>
      <c r="F14" s="231"/>
      <c r="G14" s="231"/>
      <c r="H14" s="231"/>
    </row>
    <row r="15" spans="1:8" s="232" customFormat="1" ht="13.5">
      <c r="A15" s="231"/>
      <c r="B15" s="233" t="s">
        <v>194</v>
      </c>
      <c r="C15" s="234" t="s">
        <v>200</v>
      </c>
      <c r="D15" s="231"/>
      <c r="E15" s="231"/>
      <c r="F15" s="231"/>
      <c r="G15" s="231"/>
      <c r="H15" s="231"/>
    </row>
    <row r="16" spans="1:8" s="232" customFormat="1" ht="13.5">
      <c r="A16" s="231"/>
      <c r="B16" s="233" t="s">
        <v>195</v>
      </c>
      <c r="C16" s="234" t="s">
        <v>201</v>
      </c>
      <c r="D16" s="231"/>
      <c r="E16" s="231"/>
      <c r="F16" s="231"/>
      <c r="G16" s="231"/>
      <c r="H16" s="231"/>
    </row>
    <row r="17" spans="1:8" s="232" customFormat="1" ht="13.5">
      <c r="A17" s="231"/>
      <c r="B17" s="233" t="s">
        <v>196</v>
      </c>
      <c r="C17" s="234" t="s">
        <v>203</v>
      </c>
      <c r="D17" s="231"/>
      <c r="E17" s="231"/>
      <c r="F17" s="231"/>
      <c r="G17" s="231"/>
      <c r="H17" s="231"/>
    </row>
    <row r="18" spans="1:8" ht="13.5">
      <c r="A18" s="230"/>
      <c r="B18" s="231"/>
      <c r="C18" s="231"/>
      <c r="D18" s="230"/>
      <c r="E18" s="230"/>
      <c r="F18" s="230"/>
      <c r="G18" s="230"/>
      <c r="H18" s="230"/>
    </row>
    <row r="19" spans="1:8" ht="13.5">
      <c r="A19" s="230"/>
      <c r="B19" s="230"/>
      <c r="C19" s="230"/>
      <c r="D19" s="230"/>
      <c r="E19" s="230"/>
      <c r="F19" s="230"/>
      <c r="G19" s="230"/>
      <c r="H19" s="230"/>
    </row>
    <row r="20" spans="1:8" ht="13.5">
      <c r="A20" s="230"/>
      <c r="B20" s="230"/>
      <c r="C20" s="230"/>
      <c r="D20" s="230"/>
      <c r="E20" s="230"/>
      <c r="F20" s="230"/>
      <c r="G20" s="230"/>
      <c r="H20" s="230"/>
    </row>
    <row r="21" spans="1:8" ht="13.5">
      <c r="A21" s="230"/>
      <c r="B21" s="230"/>
      <c r="C21" s="230"/>
      <c r="D21" s="230"/>
      <c r="E21" s="230"/>
      <c r="F21" s="230"/>
      <c r="G21" s="230"/>
      <c r="H21" s="230"/>
    </row>
    <row r="22" spans="1:8" ht="13.5">
      <c r="A22" s="230"/>
      <c r="B22" s="230"/>
      <c r="C22" s="230"/>
      <c r="D22" s="230"/>
      <c r="E22" s="230"/>
      <c r="F22" s="230"/>
      <c r="G22" s="230"/>
      <c r="H22" s="230"/>
    </row>
    <row r="23" spans="1:8" ht="13.5">
      <c r="A23" s="230"/>
      <c r="B23" s="230"/>
      <c r="C23" s="230"/>
      <c r="D23" s="230"/>
      <c r="E23" s="230"/>
      <c r="F23" s="230"/>
      <c r="G23" s="230"/>
      <c r="H23" s="230"/>
    </row>
    <row r="24" spans="1:8" ht="13.5">
      <c r="A24" s="230"/>
      <c r="B24" s="230"/>
      <c r="C24" s="230"/>
      <c r="D24" s="230"/>
      <c r="E24" s="230"/>
      <c r="F24" s="230"/>
      <c r="G24" s="230"/>
      <c r="H24" s="230"/>
    </row>
    <row r="25" spans="1:8" ht="13.5">
      <c r="A25" s="230"/>
      <c r="B25" s="230"/>
      <c r="C25" s="230"/>
      <c r="D25" s="230"/>
      <c r="E25" s="230"/>
      <c r="F25" s="230"/>
      <c r="G25" s="230"/>
      <c r="H25" s="230"/>
    </row>
    <row r="26" spans="1:8" ht="13.5">
      <c r="A26" s="230"/>
      <c r="B26" s="230"/>
      <c r="C26" s="230"/>
      <c r="D26" s="230"/>
      <c r="E26" s="230"/>
      <c r="F26" s="230"/>
      <c r="G26" s="230"/>
      <c r="H26" s="230"/>
    </row>
    <row r="27" spans="1:8" ht="13.5">
      <c r="A27" s="230"/>
      <c r="B27" s="230"/>
      <c r="C27" s="230"/>
      <c r="D27" s="230"/>
      <c r="E27" s="230"/>
      <c r="F27" s="230"/>
      <c r="G27" s="230"/>
      <c r="H27" s="230"/>
    </row>
    <row r="28" spans="1:8" ht="13.5">
      <c r="A28" s="230"/>
      <c r="B28" s="230"/>
      <c r="C28" s="230"/>
      <c r="D28" s="230"/>
      <c r="E28" s="230"/>
      <c r="F28" s="230"/>
      <c r="G28" s="230"/>
      <c r="H28" s="230"/>
    </row>
    <row r="29" spans="1:8" ht="13.5">
      <c r="A29" s="230"/>
      <c r="B29" s="230"/>
      <c r="C29" s="230"/>
      <c r="D29" s="230"/>
      <c r="E29" s="230"/>
      <c r="F29" s="230"/>
      <c r="G29" s="230"/>
      <c r="H29" s="230"/>
    </row>
    <row r="30" spans="1:8" ht="13.5">
      <c r="A30" s="230"/>
      <c r="B30" s="230"/>
      <c r="C30" s="230"/>
      <c r="D30" s="230"/>
      <c r="E30" s="230"/>
      <c r="F30" s="230"/>
      <c r="G30" s="230"/>
      <c r="H30" s="230"/>
    </row>
    <row r="31" spans="1:8" ht="13.5">
      <c r="A31" s="230"/>
      <c r="B31" s="230"/>
      <c r="C31" s="230"/>
      <c r="D31" s="230"/>
      <c r="E31" s="230"/>
      <c r="F31" s="230"/>
      <c r="G31" s="230"/>
      <c r="H31" s="230"/>
    </row>
    <row r="32" spans="1:8" ht="13.5">
      <c r="A32" s="230"/>
      <c r="B32" s="230"/>
      <c r="C32" s="230"/>
      <c r="D32" s="230"/>
      <c r="E32" s="230"/>
      <c r="F32" s="230"/>
      <c r="G32" s="230"/>
      <c r="H32" s="230"/>
    </row>
    <row r="33" spans="1:8" ht="13.5">
      <c r="A33" s="230"/>
      <c r="B33" s="230"/>
      <c r="C33" s="230"/>
      <c r="D33" s="230"/>
      <c r="E33" s="230"/>
      <c r="F33" s="230"/>
      <c r="G33" s="230"/>
      <c r="H33" s="230"/>
    </row>
    <row r="34" spans="1:8" ht="13.5">
      <c r="A34" s="230"/>
      <c r="B34" s="230"/>
      <c r="C34" s="230"/>
      <c r="D34" s="230"/>
      <c r="E34" s="230"/>
      <c r="F34" s="230"/>
      <c r="G34" s="230"/>
      <c r="H34" s="230"/>
    </row>
    <row r="35" spans="1:8" ht="13.5">
      <c r="A35" s="230"/>
      <c r="B35" s="230"/>
      <c r="C35" s="230"/>
      <c r="D35" s="230"/>
      <c r="E35" s="230"/>
      <c r="F35" s="230"/>
      <c r="G35" s="230"/>
      <c r="H35" s="230"/>
    </row>
    <row r="36" spans="1:8" ht="13.5">
      <c r="A36" s="230"/>
      <c r="B36" s="230"/>
      <c r="C36" s="230"/>
      <c r="D36" s="230"/>
      <c r="E36" s="230"/>
      <c r="F36" s="230"/>
      <c r="G36" s="230"/>
      <c r="H36" s="230"/>
    </row>
    <row r="37" spans="1:8" ht="13.5">
      <c r="A37" s="230"/>
      <c r="B37" s="230"/>
      <c r="C37" s="230"/>
      <c r="D37" s="230"/>
      <c r="E37" s="230"/>
      <c r="F37" s="230"/>
      <c r="G37" s="230"/>
      <c r="H37" s="23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Q32" sqref="BQ32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8"/>
      <c r="Z2" s="174" t="s">
        <v>5</v>
      </c>
      <c r="AH2" s="188"/>
    </row>
    <row r="4" ht="14.25">
      <c r="X4" s="3" t="s">
        <v>68</v>
      </c>
    </row>
    <row r="5" spans="24:60" ht="27.75">
      <c r="X5" s="383"/>
      <c r="Y5" s="384"/>
      <c r="Z5" s="385" t="s">
        <v>124</v>
      </c>
      <c r="AA5" s="386">
        <v>1990</v>
      </c>
      <c r="AB5" s="386">
        <f>AA5+1</f>
        <v>1991</v>
      </c>
      <c r="AC5" s="386">
        <f>AB5+1</f>
        <v>1992</v>
      </c>
      <c r="AD5" s="386">
        <f>AC5+1</f>
        <v>1993</v>
      </c>
      <c r="AE5" s="386">
        <f>AD5+1</f>
        <v>1994</v>
      </c>
      <c r="AF5" s="386">
        <f>AE5+1</f>
        <v>1995</v>
      </c>
      <c r="AG5" s="386">
        <f aca="true" t="shared" si="0" ref="AG5:BE5">AF5+1</f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7"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4:63" ht="14.25">
      <c r="X6" s="287" t="s">
        <v>168</v>
      </c>
      <c r="Y6" s="288"/>
      <c r="Z6" s="289">
        <f>SUM(Z7:Z13)</f>
        <v>20211.802792901606</v>
      </c>
      <c r="AA6" s="289">
        <f aca="true" t="shared" si="1" ref="AA6:AQ6">SUM(AA7:AA13)</f>
        <v>0</v>
      </c>
      <c r="AB6" s="289">
        <f t="shared" si="1"/>
        <v>0</v>
      </c>
      <c r="AC6" s="289">
        <f t="shared" si="1"/>
        <v>0</v>
      </c>
      <c r="AD6" s="289">
        <f t="shared" si="1"/>
        <v>0</v>
      </c>
      <c r="AE6" s="289">
        <f t="shared" si="1"/>
        <v>0</v>
      </c>
      <c r="AF6" s="289">
        <f t="shared" si="1"/>
        <v>20260.16584819474</v>
      </c>
      <c r="AG6" s="289">
        <f t="shared" si="1"/>
        <v>19906.195395109626</v>
      </c>
      <c r="AH6" s="289">
        <f t="shared" si="1"/>
        <v>19905.111968516052</v>
      </c>
      <c r="AI6" s="289">
        <f t="shared" si="1"/>
        <v>19415.961170153143</v>
      </c>
      <c r="AJ6" s="289">
        <f t="shared" si="1"/>
        <v>19934.443392703753</v>
      </c>
      <c r="AK6" s="289">
        <f t="shared" si="1"/>
        <v>18800.403898725646</v>
      </c>
      <c r="AL6" s="289">
        <f t="shared" si="1"/>
        <v>16167.969123589804</v>
      </c>
      <c r="AM6" s="289">
        <f t="shared" si="1"/>
        <v>13692.816168459325</v>
      </c>
      <c r="AN6" s="289">
        <f t="shared" si="1"/>
        <v>13760.987194663028</v>
      </c>
      <c r="AO6" s="289">
        <f t="shared" si="1"/>
        <v>10550.552617054978</v>
      </c>
      <c r="AP6" s="289">
        <f t="shared" si="1"/>
        <v>10562.878451165592</v>
      </c>
      <c r="AQ6" s="289">
        <f t="shared" si="1"/>
        <v>11737.247814512304</v>
      </c>
      <c r="AR6" s="289">
        <f>SUM(AR7:AR13)</f>
        <v>13273.003395774904</v>
      </c>
      <c r="AS6" s="289">
        <f>SUM(AS7:AS13)</f>
        <v>15265.207147365425</v>
      </c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G6" s="290">
        <f>AS6/AR6-1</f>
        <v>0.15009442039506182</v>
      </c>
      <c r="BH6" s="291">
        <f>AS6/Z6-1</f>
        <v>-0.24473797296663846</v>
      </c>
      <c r="BJ6" s="240"/>
      <c r="BK6" s="240"/>
    </row>
    <row r="7" spans="24:61" ht="14.25">
      <c r="X7" s="98"/>
      <c r="Y7" s="77" t="s">
        <v>69</v>
      </c>
      <c r="Z7" s="74">
        <v>17023.5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16965</v>
      </c>
      <c r="AG7" s="74">
        <v>15596.1</v>
      </c>
      <c r="AH7" s="74">
        <v>14695.2</v>
      </c>
      <c r="AI7" s="74">
        <v>13782.6</v>
      </c>
      <c r="AJ7" s="74">
        <v>14098.5</v>
      </c>
      <c r="AK7" s="74">
        <v>12402</v>
      </c>
      <c r="AL7" s="74">
        <v>9336.6</v>
      </c>
      <c r="AM7" s="74">
        <v>6095.7</v>
      </c>
      <c r="AN7" s="74">
        <v>5022.81</v>
      </c>
      <c r="AO7" s="74">
        <v>1017.9</v>
      </c>
      <c r="AP7" s="74">
        <v>463.32</v>
      </c>
      <c r="AQ7" s="74">
        <v>656.955</v>
      </c>
      <c r="AR7" s="74">
        <v>217.62000000000003</v>
      </c>
      <c r="AS7" s="74">
        <v>469.17</v>
      </c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G7" s="292">
        <f aca="true" t="shared" si="2" ref="BG7:BG24">AS7/AR7-1</f>
        <v>1.1559139784946235</v>
      </c>
      <c r="BH7" s="293">
        <f aca="true" t="shared" si="3" ref="BH7:BH24">AS7/Z7-1</f>
        <v>-0.9724398625429553</v>
      </c>
      <c r="BI7" s="240"/>
    </row>
    <row r="8" spans="24:61" ht="14.25">
      <c r="X8" s="98"/>
      <c r="Y8" s="274" t="s">
        <v>169</v>
      </c>
      <c r="Z8" s="74">
        <v>419.016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480.116</v>
      </c>
      <c r="AG8" s="74">
        <v>456.21600000000007</v>
      </c>
      <c r="AH8" s="74">
        <v>382.79</v>
      </c>
      <c r="AI8" s="74">
        <v>270.828</v>
      </c>
      <c r="AJ8" s="74">
        <v>162.05399999999997</v>
      </c>
      <c r="AK8" s="74">
        <v>257.83900000000006</v>
      </c>
      <c r="AL8" s="74">
        <v>376.82800000000003</v>
      </c>
      <c r="AM8" s="74">
        <v>360.92099999999994</v>
      </c>
      <c r="AN8" s="74">
        <v>436.6909999999999</v>
      </c>
      <c r="AO8" s="74">
        <v>451.838</v>
      </c>
      <c r="AP8" s="74">
        <v>352.688</v>
      </c>
      <c r="AQ8" s="74">
        <v>281.29099999999994</v>
      </c>
      <c r="AR8" s="74">
        <v>279.986</v>
      </c>
      <c r="AS8" s="74">
        <v>232.24000000000007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G8" s="292">
        <f t="shared" si="2"/>
        <v>-0.17052995506918178</v>
      </c>
      <c r="BH8" s="293">
        <f t="shared" si="3"/>
        <v>-0.4457490883403019</v>
      </c>
      <c r="BI8" s="240"/>
    </row>
    <row r="9" spans="24:60" ht="14.25">
      <c r="X9" s="98"/>
      <c r="Y9" s="294" t="s">
        <v>170</v>
      </c>
      <c r="Z9" s="74">
        <v>807.1274039016115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840.3992591947442</v>
      </c>
      <c r="AG9" s="74">
        <v>1206.8953203814162</v>
      </c>
      <c r="AH9" s="74">
        <v>1582.9091534994172</v>
      </c>
      <c r="AI9" s="74">
        <v>1929.6221649810454</v>
      </c>
      <c r="AJ9" s="74">
        <v>2281.216292186027</v>
      </c>
      <c r="AK9" s="74">
        <v>2688.5751916782397</v>
      </c>
      <c r="AL9" s="74">
        <v>3221.5434725126297</v>
      </c>
      <c r="AM9" s="74">
        <v>3969.2022797969717</v>
      </c>
      <c r="AN9" s="74">
        <v>4916.1624333830505</v>
      </c>
      <c r="AO9" s="74">
        <v>6177.556125411149</v>
      </c>
      <c r="AP9" s="74">
        <v>7663.591943730406</v>
      </c>
      <c r="AQ9" s="74">
        <v>9272.181347323549</v>
      </c>
      <c r="AR9" s="74">
        <v>11438.279476987187</v>
      </c>
      <c r="AS9" s="74">
        <v>13236.093684884281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G9" s="292">
        <f t="shared" si="2"/>
        <v>0.15717523002599632</v>
      </c>
      <c r="BH9" s="293">
        <f t="shared" si="3"/>
        <v>15.399014109670542</v>
      </c>
    </row>
    <row r="10" spans="24:61" ht="14.25">
      <c r="X10" s="98"/>
      <c r="Y10" s="61" t="s">
        <v>15</v>
      </c>
      <c r="Z10" s="74">
        <v>451.76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451.75999999999993</v>
      </c>
      <c r="AG10" s="74">
        <v>411.32000000000005</v>
      </c>
      <c r="AH10" s="74">
        <v>425.66</v>
      </c>
      <c r="AI10" s="74">
        <v>409.5</v>
      </c>
      <c r="AJ10" s="74">
        <v>413.4</v>
      </c>
      <c r="AK10" s="74">
        <v>440.31</v>
      </c>
      <c r="AL10" s="74">
        <v>410.42949999999996</v>
      </c>
      <c r="AM10" s="74">
        <v>446.654</v>
      </c>
      <c r="AN10" s="74">
        <v>664.755</v>
      </c>
      <c r="AO10" s="74">
        <v>602.5954999999999</v>
      </c>
      <c r="AP10" s="74">
        <v>364.403</v>
      </c>
      <c r="AQ10" s="74">
        <v>310.2320000000001</v>
      </c>
      <c r="AR10" s="74">
        <v>316.641</v>
      </c>
      <c r="AS10" s="74">
        <v>286.377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G10" s="292">
        <f t="shared" si="2"/>
        <v>-0.09557827318635304</v>
      </c>
      <c r="BH10" s="293">
        <f t="shared" si="3"/>
        <v>-0.3660859748539047</v>
      </c>
      <c r="BI10" s="240"/>
    </row>
    <row r="11" spans="24:61" ht="14.25">
      <c r="X11" s="98"/>
      <c r="Y11" s="71" t="s">
        <v>186</v>
      </c>
      <c r="Z11" s="74" t="s">
        <v>211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 t="s">
        <v>212</v>
      </c>
      <c r="AG11" s="74">
        <v>0.19795372820856308</v>
      </c>
      <c r="AH11" s="74">
        <v>0.5380940166314836</v>
      </c>
      <c r="AI11" s="74">
        <v>1.4626911720982592</v>
      </c>
      <c r="AJ11" s="74">
        <v>3.035662270727319</v>
      </c>
      <c r="AK11" s="74">
        <v>3.7293946394058066</v>
      </c>
      <c r="AL11" s="74">
        <v>4.315936999675455</v>
      </c>
      <c r="AM11" s="74">
        <v>4.8240231027523155</v>
      </c>
      <c r="AN11" s="74">
        <v>5.272186807323948</v>
      </c>
      <c r="AO11" s="74">
        <v>5.646600152628732</v>
      </c>
      <c r="AP11" s="74">
        <v>5.923922546666666</v>
      </c>
      <c r="AQ11" s="74">
        <v>6.0292702799999995</v>
      </c>
      <c r="AR11" s="74">
        <v>6.2380604</v>
      </c>
      <c r="AS11" s="74">
        <v>6.132797514999998</v>
      </c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G11" s="292">
        <f t="shared" si="2"/>
        <v>-0.016874297177372988</v>
      </c>
      <c r="BH11" s="377" t="e">
        <f t="shared" si="3"/>
        <v>#VALUE!</v>
      </c>
      <c r="BI11" s="240"/>
    </row>
    <row r="12" spans="24:61" ht="14.25">
      <c r="X12" s="98"/>
      <c r="Y12" s="71" t="s">
        <v>171</v>
      </c>
      <c r="Z12" s="78">
        <v>1365</v>
      </c>
      <c r="AA12" s="78">
        <v>0</v>
      </c>
      <c r="AB12" s="78">
        <v>0</v>
      </c>
      <c r="AC12" s="78">
        <v>0</v>
      </c>
      <c r="AD12" s="78">
        <v>0</v>
      </c>
      <c r="AE12" s="78">
        <v>0</v>
      </c>
      <c r="AF12" s="78">
        <v>1365</v>
      </c>
      <c r="AG12" s="78">
        <v>2083.25</v>
      </c>
      <c r="AH12" s="78">
        <v>2647.515</v>
      </c>
      <c r="AI12" s="78">
        <v>2861.6899999999996</v>
      </c>
      <c r="AJ12" s="78">
        <v>2810.34</v>
      </c>
      <c r="AK12" s="78">
        <v>2834.351</v>
      </c>
      <c r="AL12" s="78">
        <v>2683.5620000000004</v>
      </c>
      <c r="AM12" s="78">
        <v>2683.2129999999997</v>
      </c>
      <c r="AN12" s="78">
        <v>2587.2130000000006</v>
      </c>
      <c r="AO12" s="78">
        <v>2149.5420000000004</v>
      </c>
      <c r="AP12" s="78">
        <v>1571.8880000000001</v>
      </c>
      <c r="AQ12" s="78">
        <v>1056.971</v>
      </c>
      <c r="AR12" s="78">
        <v>849.7527</v>
      </c>
      <c r="AS12" s="78">
        <v>889.518</v>
      </c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G12" s="292">
        <f t="shared" si="2"/>
        <v>0.0467963208589981</v>
      </c>
      <c r="BH12" s="293">
        <f t="shared" si="3"/>
        <v>-0.3483384615384615</v>
      </c>
      <c r="BI12" s="240"/>
    </row>
    <row r="13" spans="24:62" ht="14.25">
      <c r="X13" s="98"/>
      <c r="Y13" s="71" t="s">
        <v>172</v>
      </c>
      <c r="Z13" s="78">
        <v>145.39938900000004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157.89058900000006</v>
      </c>
      <c r="AG13" s="78">
        <v>152.2161210000001</v>
      </c>
      <c r="AH13" s="78">
        <v>170.49972100000005</v>
      </c>
      <c r="AI13" s="78">
        <v>160.2583140000001</v>
      </c>
      <c r="AJ13" s="78">
        <v>165.89743824700008</v>
      </c>
      <c r="AK13" s="78">
        <v>173.59931240800006</v>
      </c>
      <c r="AL13" s="78">
        <v>134.69021407750006</v>
      </c>
      <c r="AM13" s="78">
        <v>132.3018655596</v>
      </c>
      <c r="AN13" s="78">
        <v>128.08357447265138</v>
      </c>
      <c r="AO13" s="78">
        <v>145.4743914912</v>
      </c>
      <c r="AP13" s="78">
        <v>141.06358488852004</v>
      </c>
      <c r="AQ13" s="78">
        <v>153.58819690875603</v>
      </c>
      <c r="AR13" s="78">
        <v>164.486158387718</v>
      </c>
      <c r="AS13" s="78">
        <v>145.67566496614432</v>
      </c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G13" s="292">
        <f t="shared" si="2"/>
        <v>-0.1143591266642302</v>
      </c>
      <c r="BH13" s="293">
        <f t="shared" si="3"/>
        <v>0.0019001177930966229</v>
      </c>
      <c r="BI13" s="240"/>
      <c r="BJ13" s="240"/>
    </row>
    <row r="14" spans="24:62" ht="14.25">
      <c r="X14" s="295" t="s">
        <v>173</v>
      </c>
      <c r="Y14" s="296"/>
      <c r="Z14" s="297">
        <f>SUM(Z15:Z18)</f>
        <v>14045.93048389475</v>
      </c>
      <c r="AA14" s="297">
        <f aca="true" t="shared" si="4" ref="AA14:AQ14">SUM(AA15:AA18)</f>
        <v>0</v>
      </c>
      <c r="AB14" s="297">
        <f t="shared" si="4"/>
        <v>0</v>
      </c>
      <c r="AC14" s="297">
        <f t="shared" si="4"/>
        <v>0</v>
      </c>
      <c r="AD14" s="297">
        <f t="shared" si="4"/>
        <v>0</v>
      </c>
      <c r="AE14" s="297">
        <f t="shared" si="4"/>
        <v>0</v>
      </c>
      <c r="AF14" s="297">
        <f t="shared" si="4"/>
        <v>14332.864772258054</v>
      </c>
      <c r="AG14" s="297">
        <f t="shared" si="4"/>
        <v>14864.416205145382</v>
      </c>
      <c r="AH14" s="297">
        <f t="shared" si="4"/>
        <v>16260.820871040953</v>
      </c>
      <c r="AI14" s="297">
        <f t="shared" si="4"/>
        <v>13503.581124723649</v>
      </c>
      <c r="AJ14" s="297">
        <f t="shared" si="4"/>
        <v>10556.073323704586</v>
      </c>
      <c r="AK14" s="297">
        <f t="shared" si="4"/>
        <v>9637.887591588365</v>
      </c>
      <c r="AL14" s="297">
        <f t="shared" si="4"/>
        <v>8031.8126748850245</v>
      </c>
      <c r="AM14" s="297">
        <f t="shared" si="4"/>
        <v>7451.659788295572</v>
      </c>
      <c r="AN14" s="297">
        <f t="shared" si="4"/>
        <v>7181.451374779672</v>
      </c>
      <c r="AO14" s="297">
        <f t="shared" si="4"/>
        <v>7478.300390378376</v>
      </c>
      <c r="AP14" s="297">
        <f t="shared" si="4"/>
        <v>7002.070173828284</v>
      </c>
      <c r="AQ14" s="297">
        <f t="shared" si="4"/>
        <v>7314.822914224985</v>
      </c>
      <c r="AR14" s="297">
        <f>SUM(AR15:AR18)</f>
        <v>6410.1336996776845</v>
      </c>
      <c r="AS14" s="297">
        <f>SUM(AS15:AS18)</f>
        <v>4613.223370371885</v>
      </c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G14" s="298">
        <f t="shared" si="2"/>
        <v>-0.2803233775601517</v>
      </c>
      <c r="BH14" s="299">
        <f t="shared" si="3"/>
        <v>-0.6715615689781842</v>
      </c>
      <c r="BI14" s="240"/>
      <c r="BJ14" s="240"/>
    </row>
    <row r="15" spans="24:60" ht="14.25">
      <c r="X15" s="300"/>
      <c r="Y15" s="294" t="s">
        <v>174</v>
      </c>
      <c r="Z15" s="78">
        <v>69.72719432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69.73558268330488</v>
      </c>
      <c r="AG15" s="78">
        <v>65.878557475596</v>
      </c>
      <c r="AH15" s="78">
        <v>59.43358288827826</v>
      </c>
      <c r="AI15" s="78">
        <v>49.39824716596656</v>
      </c>
      <c r="AJ15" s="78">
        <v>29.122365322680935</v>
      </c>
      <c r="AK15" s="78">
        <v>17.784901217391308</v>
      </c>
      <c r="AL15" s="78">
        <v>15.727638929365188</v>
      </c>
      <c r="AM15" s="78">
        <v>14.834945425889764</v>
      </c>
      <c r="AN15" s="78">
        <v>15.206030662490178</v>
      </c>
      <c r="AO15" s="78">
        <v>14.802782458366266</v>
      </c>
      <c r="AP15" s="78">
        <v>14.801212240783784</v>
      </c>
      <c r="AQ15" s="78">
        <v>14.823006694299213</v>
      </c>
      <c r="AR15" s="78">
        <v>14.69183257368189</v>
      </c>
      <c r="AS15" s="78">
        <v>14.669605898078741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G15" s="292">
        <f t="shared" si="2"/>
        <v>-0.0015128593040846239</v>
      </c>
      <c r="BH15" s="293">
        <f t="shared" si="3"/>
        <v>-0.7896142811833886</v>
      </c>
    </row>
    <row r="16" spans="24:60" ht="14.25">
      <c r="X16" s="300"/>
      <c r="Y16" s="294" t="s">
        <v>175</v>
      </c>
      <c r="Z16" s="78">
        <v>762.85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762.85</v>
      </c>
      <c r="AG16" s="78">
        <v>1007.8000000000001</v>
      </c>
      <c r="AH16" s="78">
        <v>1416.8</v>
      </c>
      <c r="AI16" s="78">
        <v>1389.5</v>
      </c>
      <c r="AJ16" s="78">
        <v>1270.88</v>
      </c>
      <c r="AK16" s="78">
        <v>1359.0000000000002</v>
      </c>
      <c r="AL16" s="78">
        <v>1082.6</v>
      </c>
      <c r="AM16" s="78">
        <v>1009.9200000000002</v>
      </c>
      <c r="AN16" s="78">
        <v>965.5999999999999</v>
      </c>
      <c r="AO16" s="78">
        <v>866.8399999999999</v>
      </c>
      <c r="AP16" s="78">
        <v>837.4879999999999</v>
      </c>
      <c r="AQ16" s="78">
        <v>879.1419999999999</v>
      </c>
      <c r="AR16" s="78">
        <v>783.0235</v>
      </c>
      <c r="AS16" s="78">
        <v>523.7999999999998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G16" s="292">
        <f t="shared" si="2"/>
        <v>-0.3310545596651955</v>
      </c>
      <c r="BH16" s="293">
        <f t="shared" si="3"/>
        <v>-0.3133643573441701</v>
      </c>
    </row>
    <row r="17" spans="24:60" ht="14.25">
      <c r="X17" s="300"/>
      <c r="Y17" s="294" t="s">
        <v>176</v>
      </c>
      <c r="Z17" s="78">
        <v>10356</v>
      </c>
      <c r="AA17" s="78">
        <v>0</v>
      </c>
      <c r="AB17" s="78">
        <v>0</v>
      </c>
      <c r="AC17" s="78">
        <v>0</v>
      </c>
      <c r="AD17" s="78">
        <v>0</v>
      </c>
      <c r="AE17" s="78">
        <v>0</v>
      </c>
      <c r="AF17" s="78">
        <v>10356.05</v>
      </c>
      <c r="AG17" s="78">
        <v>10119.757168</v>
      </c>
      <c r="AH17" s="78">
        <v>10095.065316799997</v>
      </c>
      <c r="AI17" s="78">
        <v>7282.3499006</v>
      </c>
      <c r="AJ17" s="78">
        <v>4208.2221187000005</v>
      </c>
      <c r="AK17" s="78">
        <v>2624.0291493000004</v>
      </c>
      <c r="AL17" s="78">
        <v>2619.9910309</v>
      </c>
      <c r="AM17" s="78">
        <v>2066.8952256000002</v>
      </c>
      <c r="AN17" s="78">
        <v>1866.2848787</v>
      </c>
      <c r="AO17" s="78">
        <v>2019.0706532</v>
      </c>
      <c r="AP17" s="78">
        <v>2289.2562863000003</v>
      </c>
      <c r="AQ17" s="78">
        <v>2266.7985045</v>
      </c>
      <c r="AR17" s="78">
        <v>1926.9695365999999</v>
      </c>
      <c r="AS17" s="78">
        <v>1318.2662480000001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G17" s="292">
        <f t="shared" si="2"/>
        <v>-0.3158863059527206</v>
      </c>
      <c r="BH17" s="293">
        <f t="shared" si="3"/>
        <v>-0.8727050745461569</v>
      </c>
    </row>
    <row r="18" spans="24:60" ht="14.25">
      <c r="X18" s="301"/>
      <c r="Y18" s="294" t="s">
        <v>177</v>
      </c>
      <c r="Z18" s="78">
        <v>2857.3532895747494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3144.2291895747485</v>
      </c>
      <c r="AG18" s="78">
        <v>3670.980479669787</v>
      </c>
      <c r="AH18" s="78">
        <v>4689.521971352677</v>
      </c>
      <c r="AI18" s="78">
        <v>4782.33297695768</v>
      </c>
      <c r="AJ18" s="78">
        <v>5047.848839681906</v>
      </c>
      <c r="AK18" s="78">
        <v>5637.073541070973</v>
      </c>
      <c r="AL18" s="78">
        <v>4313.494005055659</v>
      </c>
      <c r="AM18" s="78">
        <v>4360.009617269682</v>
      </c>
      <c r="AN18" s="78">
        <v>4334.360465417182</v>
      </c>
      <c r="AO18" s="78">
        <v>4577.58695472001</v>
      </c>
      <c r="AP18" s="78">
        <v>3860.5246752874996</v>
      </c>
      <c r="AQ18" s="78">
        <v>4154.059403030686</v>
      </c>
      <c r="AR18" s="78">
        <v>3685.448830504003</v>
      </c>
      <c r="AS18" s="78">
        <v>2756.4875164738055</v>
      </c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G18" s="292">
        <f t="shared" si="2"/>
        <v>-0.2520619215606251</v>
      </c>
      <c r="BH18" s="293">
        <f t="shared" si="3"/>
        <v>-0.035300420661652065</v>
      </c>
    </row>
    <row r="19" spans="24:60" ht="14.25">
      <c r="X19" s="302" t="s">
        <v>178</v>
      </c>
      <c r="Y19" s="303"/>
      <c r="Z19" s="304">
        <f>SUM(Z20:Z23)</f>
        <v>16928.791416990993</v>
      </c>
      <c r="AA19" s="304">
        <f aca="true" t="shared" si="5" ref="AA19:AQ19">SUM(AA20:AA23)</f>
        <v>0</v>
      </c>
      <c r="AB19" s="304">
        <f t="shared" si="5"/>
        <v>0</v>
      </c>
      <c r="AC19" s="304">
        <f t="shared" si="5"/>
        <v>0</v>
      </c>
      <c r="AD19" s="304">
        <f t="shared" si="5"/>
        <v>0</v>
      </c>
      <c r="AE19" s="304">
        <f t="shared" si="5"/>
        <v>0</v>
      </c>
      <c r="AF19" s="304">
        <f t="shared" si="5"/>
        <v>16961.452416990993</v>
      </c>
      <c r="AG19" s="304">
        <f t="shared" si="5"/>
        <v>17535.349589877478</v>
      </c>
      <c r="AH19" s="304">
        <f t="shared" si="5"/>
        <v>14998.115150488287</v>
      </c>
      <c r="AI19" s="304">
        <f t="shared" si="5"/>
        <v>13624.108921405405</v>
      </c>
      <c r="AJ19" s="304">
        <f t="shared" si="5"/>
        <v>9309.932441742341</v>
      </c>
      <c r="AK19" s="304">
        <f t="shared" si="5"/>
        <v>7188.494627625674</v>
      </c>
      <c r="AL19" s="304">
        <f t="shared" si="5"/>
        <v>5962.417551027451</v>
      </c>
      <c r="AM19" s="304">
        <f t="shared" si="5"/>
        <v>5579.501940051414</v>
      </c>
      <c r="AN19" s="304">
        <f t="shared" si="5"/>
        <v>5253.913202844443</v>
      </c>
      <c r="AO19" s="304">
        <f t="shared" si="5"/>
        <v>5095.885453526202</v>
      </c>
      <c r="AP19" s="304">
        <f t="shared" si="5"/>
        <v>4478.4574646805</v>
      </c>
      <c r="AQ19" s="304">
        <f t="shared" si="5"/>
        <v>4910.855228331151</v>
      </c>
      <c r="AR19" s="304">
        <f>SUM(AR20:AR23)</f>
        <v>4407.451682319999</v>
      </c>
      <c r="AS19" s="304">
        <f>SUM(AS20:AS23)</f>
        <v>3761.215952332138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G19" s="305">
        <f t="shared" si="2"/>
        <v>-0.14662344061085542</v>
      </c>
      <c r="BH19" s="306">
        <f t="shared" si="3"/>
        <v>-0.77782135418379</v>
      </c>
    </row>
    <row r="20" spans="24:60" ht="14.25">
      <c r="X20" s="302"/>
      <c r="Y20" s="307" t="s">
        <v>179</v>
      </c>
      <c r="Z20" s="78">
        <v>119.5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119.5</v>
      </c>
      <c r="AG20" s="78">
        <v>143.4</v>
      </c>
      <c r="AH20" s="78">
        <v>191.2</v>
      </c>
      <c r="AI20" s="78">
        <v>406.3</v>
      </c>
      <c r="AJ20" s="78">
        <v>645.3</v>
      </c>
      <c r="AK20" s="78">
        <v>1027.7</v>
      </c>
      <c r="AL20" s="78">
        <v>1147.2</v>
      </c>
      <c r="AM20" s="78">
        <v>1123.3</v>
      </c>
      <c r="AN20" s="78">
        <v>1125.5272</v>
      </c>
      <c r="AO20" s="78">
        <v>1111.021</v>
      </c>
      <c r="AP20" s="78">
        <v>1157.311</v>
      </c>
      <c r="AQ20" s="78">
        <v>1091.0839999999998</v>
      </c>
      <c r="AR20" s="78">
        <v>1089.342</v>
      </c>
      <c r="AS20" s="78">
        <v>652.47</v>
      </c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G20" s="292">
        <f t="shared" si="2"/>
        <v>-0.40104209697230075</v>
      </c>
      <c r="BH20" s="293">
        <f t="shared" si="3"/>
        <v>4.46</v>
      </c>
    </row>
    <row r="21" spans="24:60" ht="14.25">
      <c r="X21" s="302"/>
      <c r="Y21" s="307" t="s">
        <v>180</v>
      </c>
      <c r="Z21" s="78">
        <v>4708.3</v>
      </c>
      <c r="AA21" s="78">
        <v>0</v>
      </c>
      <c r="AB21" s="78">
        <v>0</v>
      </c>
      <c r="AC21" s="78">
        <v>0</v>
      </c>
      <c r="AD21" s="78">
        <v>0</v>
      </c>
      <c r="AE21" s="78">
        <v>0</v>
      </c>
      <c r="AF21" s="78">
        <v>4708.3</v>
      </c>
      <c r="AG21" s="78">
        <v>4182.5</v>
      </c>
      <c r="AH21" s="78">
        <v>2581.2</v>
      </c>
      <c r="AI21" s="78">
        <v>2103.2</v>
      </c>
      <c r="AJ21" s="78">
        <v>1529.6</v>
      </c>
      <c r="AK21" s="78">
        <v>860.4</v>
      </c>
      <c r="AL21" s="78">
        <v>788.7</v>
      </c>
      <c r="AM21" s="78">
        <v>860.4</v>
      </c>
      <c r="AN21" s="78">
        <v>812.6</v>
      </c>
      <c r="AO21" s="78">
        <v>764.8</v>
      </c>
      <c r="AP21" s="78">
        <v>645.6346</v>
      </c>
      <c r="AQ21" s="78">
        <v>1366.363</v>
      </c>
      <c r="AR21" s="78">
        <v>1198.824</v>
      </c>
      <c r="AS21" s="78">
        <v>1288.2100000000003</v>
      </c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G21" s="292">
        <f t="shared" si="2"/>
        <v>0.07456140350877205</v>
      </c>
      <c r="BH21" s="293">
        <f t="shared" si="3"/>
        <v>-0.7263959390862944</v>
      </c>
    </row>
    <row r="22" spans="24:60" ht="14.25">
      <c r="X22" s="302"/>
      <c r="Y22" s="307" t="s">
        <v>172</v>
      </c>
      <c r="Z22" s="78">
        <v>1099.8214169909909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1128.658416990991</v>
      </c>
      <c r="AG22" s="78">
        <v>1431.5295898774773</v>
      </c>
      <c r="AH22" s="78">
        <v>1765.641150488288</v>
      </c>
      <c r="AI22" s="78">
        <v>1866.5039214054052</v>
      </c>
      <c r="AJ22" s="78">
        <v>2043.6634417423427</v>
      </c>
      <c r="AK22" s="78">
        <v>2250.3246276256755</v>
      </c>
      <c r="AL22" s="78">
        <v>1800.5465510274505</v>
      </c>
      <c r="AM22" s="78">
        <v>1900.599940051414</v>
      </c>
      <c r="AN22" s="78">
        <v>1869.3420028444436</v>
      </c>
      <c r="AO22" s="78">
        <v>1984.1854535262</v>
      </c>
      <c r="AP22" s="78">
        <v>1732.7008646805002</v>
      </c>
      <c r="AQ22" s="78">
        <v>1439.8165283311496</v>
      </c>
      <c r="AR22" s="78">
        <v>1196.8787073199999</v>
      </c>
      <c r="AS22" s="78">
        <v>952.4759523321358</v>
      </c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G22" s="292">
        <f t="shared" si="2"/>
        <v>-0.20420010272813727</v>
      </c>
      <c r="BH22" s="293">
        <f t="shared" si="3"/>
        <v>-0.1339721725568671</v>
      </c>
    </row>
    <row r="23" spans="24:60" ht="15" thickBot="1">
      <c r="X23" s="308"/>
      <c r="Y23" s="62" t="s">
        <v>181</v>
      </c>
      <c r="Z23" s="75">
        <v>11001.17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11004.994</v>
      </c>
      <c r="AG23" s="75">
        <v>11777.92</v>
      </c>
      <c r="AH23" s="75">
        <v>10460.074</v>
      </c>
      <c r="AI23" s="75">
        <v>9248.105</v>
      </c>
      <c r="AJ23" s="75">
        <v>5091.369</v>
      </c>
      <c r="AK23" s="75">
        <v>3050.0699999999993</v>
      </c>
      <c r="AL23" s="75">
        <v>2225.9710000000005</v>
      </c>
      <c r="AM23" s="75">
        <v>1695.202</v>
      </c>
      <c r="AN23" s="75">
        <v>1446.4439999999995</v>
      </c>
      <c r="AO23" s="75">
        <v>1235.8790000000017</v>
      </c>
      <c r="AP23" s="75">
        <v>942.8109999999999</v>
      </c>
      <c r="AQ23" s="75">
        <v>1013.5917000000009</v>
      </c>
      <c r="AR23" s="75">
        <v>922.4069749999994</v>
      </c>
      <c r="AS23" s="75">
        <v>868.0600000000015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G23" s="309">
        <f t="shared" si="2"/>
        <v>-0.058918651390291066</v>
      </c>
      <c r="BH23" s="310">
        <f t="shared" si="3"/>
        <v>-0.921093847290788</v>
      </c>
    </row>
    <row r="24" spans="2:63" ht="15" thickTop="1">
      <c r="B24" s="1" t="s">
        <v>182</v>
      </c>
      <c r="X24" s="311" t="s">
        <v>185</v>
      </c>
      <c r="Y24" s="312"/>
      <c r="Z24" s="313">
        <f aca="true" t="shared" si="6" ref="Z24:AR24">Z6+Z14+Z19</f>
        <v>51186.524693787345</v>
      </c>
      <c r="AA24" s="313">
        <f t="shared" si="6"/>
        <v>0</v>
      </c>
      <c r="AB24" s="313">
        <f t="shared" si="6"/>
        <v>0</v>
      </c>
      <c r="AC24" s="313">
        <f t="shared" si="6"/>
        <v>0</v>
      </c>
      <c r="AD24" s="313">
        <f t="shared" si="6"/>
        <v>0</v>
      </c>
      <c r="AE24" s="313">
        <f t="shared" si="6"/>
        <v>0</v>
      </c>
      <c r="AF24" s="313">
        <f t="shared" si="6"/>
        <v>51554.48303744379</v>
      </c>
      <c r="AG24" s="313">
        <f t="shared" si="6"/>
        <v>52305.96119013249</v>
      </c>
      <c r="AH24" s="313">
        <f t="shared" si="6"/>
        <v>51164.04799004529</v>
      </c>
      <c r="AI24" s="313">
        <f t="shared" si="6"/>
        <v>46543.651216282204</v>
      </c>
      <c r="AJ24" s="313">
        <f t="shared" si="6"/>
        <v>39800.44915815068</v>
      </c>
      <c r="AK24" s="313">
        <f t="shared" si="6"/>
        <v>35626.786117939686</v>
      </c>
      <c r="AL24" s="313">
        <f t="shared" si="6"/>
        <v>30162.19934950228</v>
      </c>
      <c r="AM24" s="313">
        <f t="shared" si="6"/>
        <v>26723.97789680631</v>
      </c>
      <c r="AN24" s="313">
        <f t="shared" si="6"/>
        <v>26196.351772287144</v>
      </c>
      <c r="AO24" s="313">
        <f t="shared" si="6"/>
        <v>23124.738460959554</v>
      </c>
      <c r="AP24" s="313">
        <f t="shared" si="6"/>
        <v>22043.40608967438</v>
      </c>
      <c r="AQ24" s="313">
        <f t="shared" si="6"/>
        <v>23962.92595706844</v>
      </c>
      <c r="AR24" s="313">
        <f t="shared" si="6"/>
        <v>24090.588777772587</v>
      </c>
      <c r="AS24" s="313">
        <f>AS6+AS14+AS19</f>
        <v>23639.64647006945</v>
      </c>
      <c r="AT24" s="92">
        <f aca="true" t="shared" si="7" ref="AT24:BE24">SUM(AT6:AT23)</f>
        <v>0</v>
      </c>
      <c r="AU24" s="92">
        <f t="shared" si="7"/>
        <v>0</v>
      </c>
      <c r="AV24" s="92">
        <f t="shared" si="7"/>
        <v>0</v>
      </c>
      <c r="AW24" s="92">
        <f t="shared" si="7"/>
        <v>0</v>
      </c>
      <c r="AX24" s="92">
        <f t="shared" si="7"/>
        <v>0</v>
      </c>
      <c r="AY24" s="92">
        <f t="shared" si="7"/>
        <v>0</v>
      </c>
      <c r="AZ24" s="92">
        <f t="shared" si="7"/>
        <v>0</v>
      </c>
      <c r="BA24" s="92">
        <f t="shared" si="7"/>
        <v>0</v>
      </c>
      <c r="BB24" s="92">
        <f t="shared" si="7"/>
        <v>0</v>
      </c>
      <c r="BC24" s="92">
        <f t="shared" si="7"/>
        <v>0</v>
      </c>
      <c r="BD24" s="92">
        <f t="shared" si="7"/>
        <v>0</v>
      </c>
      <c r="BE24" s="92">
        <f t="shared" si="7"/>
        <v>0</v>
      </c>
      <c r="BG24" s="314">
        <f t="shared" si="2"/>
        <v>-0.01871860882533538</v>
      </c>
      <c r="BH24" s="315">
        <f t="shared" si="3"/>
        <v>-0.5381666051467905</v>
      </c>
      <c r="BI24" s="240"/>
      <c r="BJ24" s="240"/>
      <c r="BK24" s="240"/>
    </row>
    <row r="25" spans="32:63" ht="14.25">
      <c r="AF25" s="272"/>
      <c r="BI25" s="241"/>
      <c r="BJ25" s="241"/>
      <c r="BK25" s="241"/>
    </row>
    <row r="26" ht="14.25">
      <c r="X26" s="3" t="s">
        <v>183</v>
      </c>
    </row>
    <row r="27" spans="24:45" ht="28.5">
      <c r="X27" s="383"/>
      <c r="Y27" s="384"/>
      <c r="Z27" s="385" t="s">
        <v>124</v>
      </c>
      <c r="AA27" s="386" t="e">
        <f aca="true" t="shared" si="8" ref="AA27:AP27">Z27+1</f>
        <v>#VALUE!</v>
      </c>
      <c r="AB27" s="386" t="e">
        <f t="shared" si="8"/>
        <v>#VALUE!</v>
      </c>
      <c r="AC27" s="386" t="e">
        <f t="shared" si="8"/>
        <v>#VALUE!</v>
      </c>
      <c r="AD27" s="386" t="e">
        <f t="shared" si="8"/>
        <v>#VALUE!</v>
      </c>
      <c r="AE27" s="386" t="e">
        <f t="shared" si="8"/>
        <v>#VALUE!</v>
      </c>
      <c r="AF27" s="386">
        <v>1995</v>
      </c>
      <c r="AG27" s="386">
        <f t="shared" si="8"/>
        <v>1996</v>
      </c>
      <c r="AH27" s="386">
        <f t="shared" si="8"/>
        <v>1997</v>
      </c>
      <c r="AI27" s="386">
        <f t="shared" si="8"/>
        <v>1998</v>
      </c>
      <c r="AJ27" s="386">
        <f t="shared" si="8"/>
        <v>1999</v>
      </c>
      <c r="AK27" s="386">
        <f t="shared" si="8"/>
        <v>2000</v>
      </c>
      <c r="AL27" s="386">
        <f t="shared" si="8"/>
        <v>2001</v>
      </c>
      <c r="AM27" s="386">
        <f t="shared" si="8"/>
        <v>2002</v>
      </c>
      <c r="AN27" s="386">
        <f t="shared" si="8"/>
        <v>2003</v>
      </c>
      <c r="AO27" s="386">
        <f t="shared" si="8"/>
        <v>2004</v>
      </c>
      <c r="AP27" s="386">
        <f t="shared" si="8"/>
        <v>2005</v>
      </c>
      <c r="AQ27" s="386">
        <f>AP27+1</f>
        <v>2006</v>
      </c>
      <c r="AR27" s="386">
        <f>AQ27+1</f>
        <v>2007</v>
      </c>
      <c r="AS27" s="387" t="s">
        <v>205</v>
      </c>
    </row>
    <row r="28" spans="24:61" ht="14.25">
      <c r="X28" s="287" t="s">
        <v>184</v>
      </c>
      <c r="Y28" s="288"/>
      <c r="Z28" s="316">
        <f>Z6/Z$6</f>
        <v>1</v>
      </c>
      <c r="AA28" s="316" t="e">
        <f aca="true" t="shared" si="9" ref="AA28:AS28">AA6/AA$6</f>
        <v>#DIV/0!</v>
      </c>
      <c r="AB28" s="316" t="e">
        <f t="shared" si="9"/>
        <v>#DIV/0!</v>
      </c>
      <c r="AC28" s="316" t="e">
        <f t="shared" si="9"/>
        <v>#DIV/0!</v>
      </c>
      <c r="AD28" s="316" t="e">
        <f t="shared" si="9"/>
        <v>#DIV/0!</v>
      </c>
      <c r="AE28" s="316" t="e">
        <f t="shared" si="9"/>
        <v>#DIV/0!</v>
      </c>
      <c r="AF28" s="316">
        <f t="shared" si="9"/>
        <v>1</v>
      </c>
      <c r="AG28" s="316">
        <f t="shared" si="9"/>
        <v>1</v>
      </c>
      <c r="AH28" s="316">
        <f t="shared" si="9"/>
        <v>1</v>
      </c>
      <c r="AI28" s="316">
        <f t="shared" si="9"/>
        <v>1</v>
      </c>
      <c r="AJ28" s="316">
        <f t="shared" si="9"/>
        <v>1</v>
      </c>
      <c r="AK28" s="316">
        <f t="shared" si="9"/>
        <v>1</v>
      </c>
      <c r="AL28" s="316">
        <f t="shared" si="9"/>
        <v>1</v>
      </c>
      <c r="AM28" s="316">
        <f t="shared" si="9"/>
        <v>1</v>
      </c>
      <c r="AN28" s="316">
        <f t="shared" si="9"/>
        <v>1</v>
      </c>
      <c r="AO28" s="316">
        <f t="shared" si="9"/>
        <v>1</v>
      </c>
      <c r="AP28" s="316">
        <f t="shared" si="9"/>
        <v>1</v>
      </c>
      <c r="AQ28" s="316">
        <f t="shared" si="9"/>
        <v>1</v>
      </c>
      <c r="AR28" s="316">
        <f t="shared" si="9"/>
        <v>1</v>
      </c>
      <c r="AS28" s="316">
        <f t="shared" si="9"/>
        <v>1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H28" s="240"/>
      <c r="BI28" s="240"/>
    </row>
    <row r="29" spans="24:59" ht="14.25">
      <c r="X29" s="98"/>
      <c r="Y29" s="77" t="s">
        <v>69</v>
      </c>
      <c r="Z29" s="317">
        <f aca="true" t="shared" si="10" ref="Z29:AS29">Z7/Z$6</f>
        <v>0.8422553977213086</v>
      </c>
      <c r="AA29" s="317" t="e">
        <f t="shared" si="10"/>
        <v>#DIV/0!</v>
      </c>
      <c r="AB29" s="317" t="e">
        <f t="shared" si="10"/>
        <v>#DIV/0!</v>
      </c>
      <c r="AC29" s="317" t="e">
        <f t="shared" si="10"/>
        <v>#DIV/0!</v>
      </c>
      <c r="AD29" s="317" t="e">
        <f t="shared" si="10"/>
        <v>#DIV/0!</v>
      </c>
      <c r="AE29" s="317" t="e">
        <f t="shared" si="10"/>
        <v>#DIV/0!</v>
      </c>
      <c r="AF29" s="317">
        <f t="shared" si="10"/>
        <v>0.837357409959783</v>
      </c>
      <c r="AG29" s="317">
        <f t="shared" si="10"/>
        <v>0.7834797001857778</v>
      </c>
      <c r="AH29" s="317">
        <f t="shared" si="10"/>
        <v>0.7382626143095011</v>
      </c>
      <c r="AI29" s="317">
        <f t="shared" si="10"/>
        <v>0.7098592688363565</v>
      </c>
      <c r="AJ29" s="317">
        <f t="shared" si="10"/>
        <v>0.7072432233126821</v>
      </c>
      <c r="AK29" s="317">
        <f t="shared" si="10"/>
        <v>0.6596666788015468</v>
      </c>
      <c r="AL29" s="317">
        <f t="shared" si="10"/>
        <v>0.5774751255788505</v>
      </c>
      <c r="AM29" s="317">
        <f t="shared" si="10"/>
        <v>0.4451750410584728</v>
      </c>
      <c r="AN29" s="317">
        <f t="shared" si="10"/>
        <v>0.365003609766312</v>
      </c>
      <c r="AO29" s="317">
        <f t="shared" si="10"/>
        <v>0.09647835871218383</v>
      </c>
      <c r="AP29" s="317">
        <f t="shared" si="10"/>
        <v>0.043863043785084314</v>
      </c>
      <c r="AQ29" s="317">
        <f t="shared" si="10"/>
        <v>0.05597180960835811</v>
      </c>
      <c r="AR29" s="317">
        <f t="shared" si="10"/>
        <v>0.016395686304824828</v>
      </c>
      <c r="AS29" s="317">
        <f t="shared" si="10"/>
        <v>0.030734597668461552</v>
      </c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G29" s="240"/>
    </row>
    <row r="30" spans="24:59" ht="14.25">
      <c r="X30" s="98"/>
      <c r="Y30" s="274" t="s">
        <v>169</v>
      </c>
      <c r="Z30" s="317">
        <f aca="true" t="shared" si="11" ref="Z30:AS30">Z8/Z$6</f>
        <v>0.020731253134290358</v>
      </c>
      <c r="AA30" s="317" t="e">
        <f t="shared" si="11"/>
        <v>#DIV/0!</v>
      </c>
      <c r="AB30" s="317" t="e">
        <f t="shared" si="11"/>
        <v>#DIV/0!</v>
      </c>
      <c r="AC30" s="317" t="e">
        <f t="shared" si="11"/>
        <v>#DIV/0!</v>
      </c>
      <c r="AD30" s="317" t="e">
        <f t="shared" si="11"/>
        <v>#DIV/0!</v>
      </c>
      <c r="AE30" s="317" t="e">
        <f t="shared" si="11"/>
        <v>#DIV/0!</v>
      </c>
      <c r="AF30" s="317">
        <f t="shared" si="11"/>
        <v>0.023697535528455715</v>
      </c>
      <c r="AG30" s="317">
        <f t="shared" si="11"/>
        <v>0.0229182920666035</v>
      </c>
      <c r="AH30" s="317">
        <f t="shared" si="11"/>
        <v>0.019230738345278317</v>
      </c>
      <c r="AI30" s="317">
        <f t="shared" si="11"/>
        <v>0.013948729997272848</v>
      </c>
      <c r="AJ30" s="317">
        <f t="shared" si="11"/>
        <v>0.00812934661919448</v>
      </c>
      <c r="AK30" s="317">
        <f t="shared" si="11"/>
        <v>0.013714545782576365</v>
      </c>
      <c r="AL30" s="317">
        <f t="shared" si="11"/>
        <v>0.023307070734702902</v>
      </c>
      <c r="AM30" s="317">
        <f t="shared" si="11"/>
        <v>0.02635842003278787</v>
      </c>
      <c r="AN30" s="317">
        <f t="shared" si="11"/>
        <v>0.031733987818066085</v>
      </c>
      <c r="AO30" s="317">
        <f t="shared" si="11"/>
        <v>0.042826003186752844</v>
      </c>
      <c r="AP30" s="317">
        <f t="shared" si="11"/>
        <v>0.03338938355018954</v>
      </c>
      <c r="AQ30" s="317">
        <f t="shared" si="11"/>
        <v>0.023965669332822882</v>
      </c>
      <c r="AR30" s="317">
        <f t="shared" si="11"/>
        <v>0.021094396773011136</v>
      </c>
      <c r="AS30" s="317">
        <f t="shared" si="11"/>
        <v>0.015213681528067678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G30" s="240"/>
    </row>
    <row r="31" spans="24:57" ht="14.25">
      <c r="X31" s="98"/>
      <c r="Y31" s="294" t="s">
        <v>170</v>
      </c>
      <c r="Z31" s="317">
        <f aca="true" t="shared" si="12" ref="Z31:AS31">Z9/Z$6</f>
        <v>0.03993346917995237</v>
      </c>
      <c r="AA31" s="317" t="e">
        <f t="shared" si="12"/>
        <v>#DIV/0!</v>
      </c>
      <c r="AB31" s="317" t="e">
        <f t="shared" si="12"/>
        <v>#DIV/0!</v>
      </c>
      <c r="AC31" s="317" t="e">
        <f t="shared" si="12"/>
        <v>#DIV/0!</v>
      </c>
      <c r="AD31" s="317" t="e">
        <f t="shared" si="12"/>
        <v>#DIV/0!</v>
      </c>
      <c r="AE31" s="317" t="e">
        <f t="shared" si="12"/>
        <v>#DIV/0!</v>
      </c>
      <c r="AF31" s="317">
        <f t="shared" si="12"/>
        <v>0.04148037412386864</v>
      </c>
      <c r="AG31" s="317">
        <f t="shared" si="12"/>
        <v>0.060629130601115036</v>
      </c>
      <c r="AH31" s="317">
        <f t="shared" si="12"/>
        <v>0.07952274551397184</v>
      </c>
      <c r="AI31" s="317">
        <f t="shared" si="12"/>
        <v>0.09938329336727993</v>
      </c>
      <c r="AJ31" s="317">
        <f t="shared" si="12"/>
        <v>0.11443591613001745</v>
      </c>
      <c r="AK31" s="317">
        <f t="shared" si="12"/>
        <v>0.14300624636370074</v>
      </c>
      <c r="AL31" s="317">
        <f t="shared" si="12"/>
        <v>0.19925467743578573</v>
      </c>
      <c r="AM31" s="317">
        <f t="shared" si="12"/>
        <v>0.2898747949994259</v>
      </c>
      <c r="AN31" s="317">
        <f t="shared" si="12"/>
        <v>0.3572536158808216</v>
      </c>
      <c r="AO31" s="317">
        <f t="shared" si="12"/>
        <v>0.5855196736733129</v>
      </c>
      <c r="AP31" s="317">
        <f t="shared" si="12"/>
        <v>0.725521171067224</v>
      </c>
      <c r="AQ31" s="317">
        <f t="shared" si="12"/>
        <v>0.7899791751741947</v>
      </c>
      <c r="AR31" s="317">
        <f t="shared" si="12"/>
        <v>0.8617702516845772</v>
      </c>
      <c r="AS31" s="317">
        <f t="shared" si="12"/>
        <v>0.8670759300615621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24:59" ht="14.25">
      <c r="X32" s="98"/>
      <c r="Y32" s="61" t="s">
        <v>15</v>
      </c>
      <c r="Z32" s="317">
        <f aca="true" t="shared" si="13" ref="Z32:AS32">Z10/Z$6</f>
        <v>0.022351296647256932</v>
      </c>
      <c r="AA32" s="317" t="e">
        <f t="shared" si="13"/>
        <v>#DIV/0!</v>
      </c>
      <c r="AB32" s="317" t="e">
        <f t="shared" si="13"/>
        <v>#DIV/0!</v>
      </c>
      <c r="AC32" s="317" t="e">
        <f t="shared" si="13"/>
        <v>#DIV/0!</v>
      </c>
      <c r="AD32" s="317" t="e">
        <f t="shared" si="13"/>
        <v>#DIV/0!</v>
      </c>
      <c r="AE32" s="317" t="e">
        <f t="shared" si="13"/>
        <v>#DIV/0!</v>
      </c>
      <c r="AF32" s="317">
        <f t="shared" si="13"/>
        <v>0.022297941852250605</v>
      </c>
      <c r="AG32" s="317">
        <f t="shared" si="13"/>
        <v>0.02066291382335418</v>
      </c>
      <c r="AH32" s="317">
        <f t="shared" si="13"/>
        <v>0.02138445644883923</v>
      </c>
      <c r="AI32" s="317">
        <f t="shared" si="13"/>
        <v>0.021090895084272053</v>
      </c>
      <c r="AJ32" s="317">
        <f t="shared" si="13"/>
        <v>0.02073797556601502</v>
      </c>
      <c r="AK32" s="317">
        <f t="shared" si="13"/>
        <v>0.02342024152097316</v>
      </c>
      <c r="AL32" s="317">
        <f t="shared" si="13"/>
        <v>0.02538534659873667</v>
      </c>
      <c r="AM32" s="317">
        <f t="shared" si="13"/>
        <v>0.0326195863951525</v>
      </c>
      <c r="AN32" s="317">
        <f t="shared" si="13"/>
        <v>0.04830721739627911</v>
      </c>
      <c r="AO32" s="317">
        <f t="shared" si="13"/>
        <v>0.057115065141318165</v>
      </c>
      <c r="AP32" s="317">
        <f t="shared" si="13"/>
        <v>0.034498456238487615</v>
      </c>
      <c r="AQ32" s="317">
        <f t="shared" si="13"/>
        <v>0.026431409211316082</v>
      </c>
      <c r="AR32" s="317">
        <f t="shared" si="13"/>
        <v>0.023856017403023795</v>
      </c>
      <c r="AS32" s="317">
        <f t="shared" si="13"/>
        <v>0.01876011227593626</v>
      </c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G32" s="240"/>
    </row>
    <row r="33" spans="24:59" ht="14.25">
      <c r="X33" s="98"/>
      <c r="Y33" s="71" t="s">
        <v>186</v>
      </c>
      <c r="Z33" s="377" t="s">
        <v>187</v>
      </c>
      <c r="AA33" s="317" t="e">
        <f aca="true" t="shared" si="14" ref="AA33:AS33">AA11/AA$6</f>
        <v>#DIV/0!</v>
      </c>
      <c r="AB33" s="317" t="e">
        <f t="shared" si="14"/>
        <v>#DIV/0!</v>
      </c>
      <c r="AC33" s="317" t="e">
        <f t="shared" si="14"/>
        <v>#DIV/0!</v>
      </c>
      <c r="AD33" s="317" t="e">
        <f t="shared" si="14"/>
        <v>#DIV/0!</v>
      </c>
      <c r="AE33" s="317" t="e">
        <f t="shared" si="14"/>
        <v>#DIV/0!</v>
      </c>
      <c r="AF33" s="377" t="s">
        <v>187</v>
      </c>
      <c r="AG33" s="317">
        <f t="shared" si="14"/>
        <v>9.944327596482578E-06</v>
      </c>
      <c r="AH33" s="317">
        <f t="shared" si="14"/>
        <v>2.7032956030721543E-05</v>
      </c>
      <c r="AI33" s="317">
        <f t="shared" si="14"/>
        <v>7.53344714320276E-05</v>
      </c>
      <c r="AJ33" s="317">
        <f t="shared" si="14"/>
        <v>0.00015228226898165656</v>
      </c>
      <c r="AK33" s="317">
        <f t="shared" si="14"/>
        <v>0.00019836779355887122</v>
      </c>
      <c r="AL33" s="317">
        <f t="shared" si="14"/>
        <v>0.00026694366909560125</v>
      </c>
      <c r="AM33" s="317">
        <f t="shared" si="14"/>
        <v>0.00035230321092487874</v>
      </c>
      <c r="AN33" s="317">
        <f t="shared" si="14"/>
        <v>0.0003831256241099242</v>
      </c>
      <c r="AO33" s="317">
        <f t="shared" si="14"/>
        <v>0.0005351947293737957</v>
      </c>
      <c r="AP33" s="317">
        <f t="shared" si="14"/>
        <v>0.0005608246439693693</v>
      </c>
      <c r="AQ33" s="317">
        <f t="shared" si="14"/>
        <v>0.0005136868859959844</v>
      </c>
      <c r="AR33" s="317">
        <f t="shared" si="14"/>
        <v>0.0004699810746666211</v>
      </c>
      <c r="AS33" s="317">
        <f t="shared" si="14"/>
        <v>0.00040175003560684986</v>
      </c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G33" s="240"/>
    </row>
    <row r="34" spans="24:59" ht="14.25">
      <c r="X34" s="98"/>
      <c r="Y34" s="71" t="s">
        <v>171</v>
      </c>
      <c r="Z34" s="318">
        <f aca="true" t="shared" si="15" ref="Z34:AS34">Z12/Z$6</f>
        <v>0.06753479706814618</v>
      </c>
      <c r="AA34" s="318" t="e">
        <f t="shared" si="15"/>
        <v>#DIV/0!</v>
      </c>
      <c r="AB34" s="318" t="e">
        <f t="shared" si="15"/>
        <v>#DIV/0!</v>
      </c>
      <c r="AC34" s="318" t="e">
        <f t="shared" si="15"/>
        <v>#DIV/0!</v>
      </c>
      <c r="AD34" s="318" t="e">
        <f t="shared" si="15"/>
        <v>#DIV/0!</v>
      </c>
      <c r="AE34" s="318" t="e">
        <f t="shared" si="15"/>
        <v>#DIV/0!</v>
      </c>
      <c r="AF34" s="318">
        <f t="shared" si="15"/>
        <v>0.06737358470940784</v>
      </c>
      <c r="AG34" s="318">
        <f t="shared" si="15"/>
        <v>0.10465334829938393</v>
      </c>
      <c r="AH34" s="318">
        <f t="shared" si="15"/>
        <v>0.13300678761252782</v>
      </c>
      <c r="AI34" s="318">
        <f t="shared" si="15"/>
        <v>0.14738853126669227</v>
      </c>
      <c r="AJ34" s="318">
        <f t="shared" si="15"/>
        <v>0.14097910559311722</v>
      </c>
      <c r="AK34" s="318">
        <f t="shared" si="15"/>
        <v>0.15076011213738455</v>
      </c>
      <c r="AL34" s="318">
        <f t="shared" si="15"/>
        <v>0.16598015369070448</v>
      </c>
      <c r="AM34" s="318">
        <f t="shared" si="15"/>
        <v>0.19595771731607983</v>
      </c>
      <c r="AN34" s="318">
        <f t="shared" si="15"/>
        <v>0.18801071197881852</v>
      </c>
      <c r="AO34" s="318">
        <f t="shared" si="15"/>
        <v>0.20373738495225963</v>
      </c>
      <c r="AP34" s="318">
        <f t="shared" si="15"/>
        <v>0.1488124669110952</v>
      </c>
      <c r="AQ34" s="318">
        <f t="shared" si="15"/>
        <v>0.09005271224597709</v>
      </c>
      <c r="AR34" s="318">
        <f t="shared" si="15"/>
        <v>0.06402113181636761</v>
      </c>
      <c r="AS34" s="318">
        <f t="shared" si="15"/>
        <v>0.058270941980208844</v>
      </c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G34" s="240"/>
    </row>
    <row r="35" spans="24:60" ht="14.25">
      <c r="X35" s="98"/>
      <c r="Y35" s="71" t="s">
        <v>172</v>
      </c>
      <c r="Z35" s="318">
        <f aca="true" t="shared" si="16" ref="Z35:AS35">Z13/Z$6</f>
        <v>0.007193786249045749</v>
      </c>
      <c r="AA35" s="318" t="e">
        <f t="shared" si="16"/>
        <v>#DIV/0!</v>
      </c>
      <c r="AB35" s="318" t="e">
        <f t="shared" si="16"/>
        <v>#DIV/0!</v>
      </c>
      <c r="AC35" s="318" t="e">
        <f t="shared" si="16"/>
        <v>#DIV/0!</v>
      </c>
      <c r="AD35" s="318" t="e">
        <f t="shared" si="16"/>
        <v>#DIV/0!</v>
      </c>
      <c r="AE35" s="318" t="e">
        <f t="shared" si="16"/>
        <v>#DIV/0!</v>
      </c>
      <c r="AF35" s="318">
        <f t="shared" si="16"/>
        <v>0.007793153826234286</v>
      </c>
      <c r="AG35" s="318">
        <f t="shared" si="16"/>
        <v>0.0076466706961690525</v>
      </c>
      <c r="AH35" s="318">
        <f t="shared" si="16"/>
        <v>0.008565624813850821</v>
      </c>
      <c r="AI35" s="318">
        <f t="shared" si="16"/>
        <v>0.008253946976694333</v>
      </c>
      <c r="AJ35" s="318">
        <f t="shared" si="16"/>
        <v>0.008322150509992195</v>
      </c>
      <c r="AK35" s="318">
        <f t="shared" si="16"/>
        <v>0.00923380760025944</v>
      </c>
      <c r="AL35" s="318">
        <f t="shared" si="16"/>
        <v>0.008330682292124178</v>
      </c>
      <c r="AM35" s="318">
        <f t="shared" si="16"/>
        <v>0.009662136987156107</v>
      </c>
      <c r="AN35" s="318">
        <f t="shared" si="16"/>
        <v>0.009307731535592627</v>
      </c>
      <c r="AO35" s="318">
        <f t="shared" si="16"/>
        <v>0.013788319604798758</v>
      </c>
      <c r="AP35" s="318">
        <f t="shared" si="16"/>
        <v>0.013354653803949998</v>
      </c>
      <c r="AQ35" s="318">
        <f t="shared" si="16"/>
        <v>0.013085537541335264</v>
      </c>
      <c r="AR35" s="318">
        <f t="shared" si="16"/>
        <v>0.012392534943528882</v>
      </c>
      <c r="AS35" s="318">
        <f t="shared" si="16"/>
        <v>0.009542986450156757</v>
      </c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G35" s="240"/>
      <c r="BH35" s="240"/>
    </row>
    <row r="36" spans="24:60" ht="14.25">
      <c r="X36" s="295" t="s">
        <v>173</v>
      </c>
      <c r="Y36" s="296"/>
      <c r="Z36" s="319">
        <f>Z14/Z$14</f>
        <v>1</v>
      </c>
      <c r="AA36" s="319" t="e">
        <f aca="true" t="shared" si="17" ref="AA36:AS36">AA14/AA$14</f>
        <v>#DIV/0!</v>
      </c>
      <c r="AB36" s="319" t="e">
        <f t="shared" si="17"/>
        <v>#DIV/0!</v>
      </c>
      <c r="AC36" s="319" t="e">
        <f t="shared" si="17"/>
        <v>#DIV/0!</v>
      </c>
      <c r="AD36" s="319" t="e">
        <f t="shared" si="17"/>
        <v>#DIV/0!</v>
      </c>
      <c r="AE36" s="319" t="e">
        <f t="shared" si="17"/>
        <v>#DIV/0!</v>
      </c>
      <c r="AF36" s="319">
        <f t="shared" si="17"/>
        <v>1</v>
      </c>
      <c r="AG36" s="319">
        <f t="shared" si="17"/>
        <v>1</v>
      </c>
      <c r="AH36" s="319">
        <f t="shared" si="17"/>
        <v>1</v>
      </c>
      <c r="AI36" s="319">
        <f t="shared" si="17"/>
        <v>1</v>
      </c>
      <c r="AJ36" s="319">
        <f t="shared" si="17"/>
        <v>1</v>
      </c>
      <c r="AK36" s="319">
        <f t="shared" si="17"/>
        <v>1</v>
      </c>
      <c r="AL36" s="319">
        <f t="shared" si="17"/>
        <v>1</v>
      </c>
      <c r="AM36" s="319">
        <f t="shared" si="17"/>
        <v>1</v>
      </c>
      <c r="AN36" s="319">
        <f t="shared" si="17"/>
        <v>1</v>
      </c>
      <c r="AO36" s="319">
        <f t="shared" si="17"/>
        <v>1</v>
      </c>
      <c r="AP36" s="319">
        <f t="shared" si="17"/>
        <v>1</v>
      </c>
      <c r="AQ36" s="319">
        <f t="shared" si="17"/>
        <v>1</v>
      </c>
      <c r="AR36" s="319">
        <f t="shared" si="17"/>
        <v>1</v>
      </c>
      <c r="AS36" s="319">
        <f t="shared" si="17"/>
        <v>1</v>
      </c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G36" s="240"/>
      <c r="BH36" s="240"/>
    </row>
    <row r="37" spans="24:57" ht="14.25">
      <c r="X37" s="300"/>
      <c r="Y37" s="294" t="s">
        <v>174</v>
      </c>
      <c r="Z37" s="318">
        <f aca="true" t="shared" si="18" ref="Z37:AS37">Z15/Z$14</f>
        <v>0.004964227496352066</v>
      </c>
      <c r="AA37" s="318" t="e">
        <f t="shared" si="18"/>
        <v>#DIV/0!</v>
      </c>
      <c r="AB37" s="318" t="e">
        <f t="shared" si="18"/>
        <v>#DIV/0!</v>
      </c>
      <c r="AC37" s="318" t="e">
        <f t="shared" si="18"/>
        <v>#DIV/0!</v>
      </c>
      <c r="AD37" s="318" t="e">
        <f t="shared" si="18"/>
        <v>#DIV/0!</v>
      </c>
      <c r="AE37" s="318" t="e">
        <f t="shared" si="18"/>
        <v>#DIV/0!</v>
      </c>
      <c r="AF37" s="318">
        <f t="shared" si="18"/>
        <v>0.004865432262940305</v>
      </c>
      <c r="AG37" s="318">
        <f t="shared" si="18"/>
        <v>0.004431963998208813</v>
      </c>
      <c r="AH37" s="318">
        <f t="shared" si="18"/>
        <v>0.0036550173794807667</v>
      </c>
      <c r="AI37" s="318">
        <f t="shared" si="18"/>
        <v>0.0036581590253509507</v>
      </c>
      <c r="AJ37" s="318">
        <f t="shared" si="18"/>
        <v>0.002758825600167452</v>
      </c>
      <c r="AK37" s="318">
        <f t="shared" si="18"/>
        <v>0.001845311127400302</v>
      </c>
      <c r="AL37" s="318">
        <f t="shared" si="18"/>
        <v>0.0019581680457444596</v>
      </c>
      <c r="AM37" s="318">
        <f t="shared" si="18"/>
        <v>0.0019908243059071516</v>
      </c>
      <c r="AN37" s="318">
        <f t="shared" si="18"/>
        <v>0.0021174035538125053</v>
      </c>
      <c r="AO37" s="318">
        <f t="shared" si="18"/>
        <v>0.0019794313795433536</v>
      </c>
      <c r="AP37" s="318">
        <f t="shared" si="18"/>
        <v>0.002113833748211556</v>
      </c>
      <c r="AQ37" s="318">
        <f t="shared" si="18"/>
        <v>0.0020264341144162518</v>
      </c>
      <c r="AR37" s="318">
        <f t="shared" si="18"/>
        <v>0.002291969756328269</v>
      </c>
      <c r="AS37" s="318">
        <f t="shared" si="18"/>
        <v>0.0031799036639529083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</row>
    <row r="38" spans="24:57" ht="14.25">
      <c r="X38" s="300"/>
      <c r="Y38" s="294" t="s">
        <v>175</v>
      </c>
      <c r="Z38" s="318">
        <f aca="true" t="shared" si="19" ref="Z38:AS38">Z16/Z$14</f>
        <v>0.05431110462028087</v>
      </c>
      <c r="AA38" s="318" t="e">
        <f t="shared" si="19"/>
        <v>#DIV/0!</v>
      </c>
      <c r="AB38" s="318" t="e">
        <f t="shared" si="19"/>
        <v>#DIV/0!</v>
      </c>
      <c r="AC38" s="318" t="e">
        <f t="shared" si="19"/>
        <v>#DIV/0!</v>
      </c>
      <c r="AD38" s="318" t="e">
        <f t="shared" si="19"/>
        <v>#DIV/0!</v>
      </c>
      <c r="AE38" s="318" t="e">
        <f t="shared" si="19"/>
        <v>#DIV/0!</v>
      </c>
      <c r="AF38" s="318">
        <f t="shared" si="19"/>
        <v>0.053223832926724654</v>
      </c>
      <c r="AG38" s="318">
        <f t="shared" si="19"/>
        <v>0.06779950090815849</v>
      </c>
      <c r="AH38" s="318">
        <f t="shared" si="19"/>
        <v>0.08712967267988249</v>
      </c>
      <c r="AI38" s="318">
        <f t="shared" si="19"/>
        <v>0.10289863016085195</v>
      </c>
      <c r="AJ38" s="318">
        <f t="shared" si="19"/>
        <v>0.12039325239870473</v>
      </c>
      <c r="AK38" s="318">
        <f t="shared" si="19"/>
        <v>0.1410060023096857</v>
      </c>
      <c r="AL38" s="318">
        <f t="shared" si="19"/>
        <v>0.13478900016993953</v>
      </c>
      <c r="AM38" s="318">
        <f t="shared" si="19"/>
        <v>0.1355295368672488</v>
      </c>
      <c r="AN38" s="318">
        <f t="shared" si="19"/>
        <v>0.13445750024724282</v>
      </c>
      <c r="AO38" s="318">
        <f t="shared" si="19"/>
        <v>0.11591403858492784</v>
      </c>
      <c r="AP38" s="318">
        <f t="shared" si="19"/>
        <v>0.11960577075195393</v>
      </c>
      <c r="AQ38" s="318">
        <f t="shared" si="19"/>
        <v>0.12018636818812807</v>
      </c>
      <c r="AR38" s="318">
        <f t="shared" si="19"/>
        <v>0.12215400437581701</v>
      </c>
      <c r="AS38" s="318">
        <f t="shared" si="19"/>
        <v>0.11354316883159613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24:57" ht="14.25">
      <c r="X39" s="300"/>
      <c r="Y39" s="294" t="s">
        <v>176</v>
      </c>
      <c r="Z39" s="318">
        <f aca="true" t="shared" si="20" ref="Z39:AS39">Z17/Z$14</f>
        <v>0.7372954046636018</v>
      </c>
      <c r="AA39" s="318" t="e">
        <f t="shared" si="20"/>
        <v>#DIV/0!</v>
      </c>
      <c r="AB39" s="318" t="e">
        <f t="shared" si="20"/>
        <v>#DIV/0!</v>
      </c>
      <c r="AC39" s="318" t="e">
        <f t="shared" si="20"/>
        <v>#DIV/0!</v>
      </c>
      <c r="AD39" s="318" t="e">
        <f t="shared" si="20"/>
        <v>#DIV/0!</v>
      </c>
      <c r="AE39" s="318" t="e">
        <f t="shared" si="20"/>
        <v>#DIV/0!</v>
      </c>
      <c r="AF39" s="318">
        <f t="shared" si="20"/>
        <v>0.7225387362925959</v>
      </c>
      <c r="AG39" s="318">
        <f t="shared" si="20"/>
        <v>0.6808042124450876</v>
      </c>
      <c r="AH39" s="318">
        <f t="shared" si="20"/>
        <v>0.6208213839178558</v>
      </c>
      <c r="AI39" s="318">
        <f t="shared" si="20"/>
        <v>0.5392902692506343</v>
      </c>
      <c r="AJ39" s="318">
        <f t="shared" si="20"/>
        <v>0.39865411973314635</v>
      </c>
      <c r="AK39" s="318">
        <f t="shared" si="20"/>
        <v>0.272261854515731</v>
      </c>
      <c r="AL39" s="318">
        <f t="shared" si="20"/>
        <v>0.32620171024313704</v>
      </c>
      <c r="AM39" s="318">
        <f t="shared" si="20"/>
        <v>0.2773738045376819</v>
      </c>
      <c r="AN39" s="318">
        <f t="shared" si="20"/>
        <v>0.25987572446067814</v>
      </c>
      <c r="AO39" s="318">
        <f t="shared" si="20"/>
        <v>0.2699905791157771</v>
      </c>
      <c r="AP39" s="318">
        <f t="shared" si="20"/>
        <v>0.32693992340387834</v>
      </c>
      <c r="AQ39" s="318">
        <f t="shared" si="20"/>
        <v>0.30989109799114944</v>
      </c>
      <c r="AR39" s="318">
        <f t="shared" si="20"/>
        <v>0.3006130022992956</v>
      </c>
      <c r="AS39" s="318">
        <f t="shared" si="20"/>
        <v>0.28575816563890577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24:57" ht="14.25">
      <c r="X40" s="301"/>
      <c r="Y40" s="294" t="s">
        <v>177</v>
      </c>
      <c r="Z40" s="318">
        <f aca="true" t="shared" si="21" ref="Z40:AS40">Z18/Z$14</f>
        <v>0.20342926321976523</v>
      </c>
      <c r="AA40" s="318" t="e">
        <f t="shared" si="21"/>
        <v>#DIV/0!</v>
      </c>
      <c r="AB40" s="318" t="e">
        <f t="shared" si="21"/>
        <v>#DIV/0!</v>
      </c>
      <c r="AC40" s="318" t="e">
        <f t="shared" si="21"/>
        <v>#DIV/0!</v>
      </c>
      <c r="AD40" s="318" t="e">
        <f t="shared" si="21"/>
        <v>#DIV/0!</v>
      </c>
      <c r="AE40" s="318" t="e">
        <f t="shared" si="21"/>
        <v>#DIV/0!</v>
      </c>
      <c r="AF40" s="318">
        <f t="shared" si="21"/>
        <v>0.2193719985177391</v>
      </c>
      <c r="AG40" s="318">
        <f t="shared" si="21"/>
        <v>0.24696432264854515</v>
      </c>
      <c r="AH40" s="318">
        <f t="shared" si="21"/>
        <v>0.2883939260227809</v>
      </c>
      <c r="AI40" s="318">
        <f t="shared" si="21"/>
        <v>0.3541529415631626</v>
      </c>
      <c r="AJ40" s="318">
        <f t="shared" si="21"/>
        <v>0.4781938022679816</v>
      </c>
      <c r="AK40" s="318">
        <f t="shared" si="21"/>
        <v>0.584886832047183</v>
      </c>
      <c r="AL40" s="318">
        <f t="shared" si="21"/>
        <v>0.537051121541179</v>
      </c>
      <c r="AM40" s="318">
        <f t="shared" si="21"/>
        <v>0.5851058342891622</v>
      </c>
      <c r="AN40" s="318">
        <f t="shared" si="21"/>
        <v>0.6035493717382666</v>
      </c>
      <c r="AO40" s="318">
        <f t="shared" si="21"/>
        <v>0.6121159509197517</v>
      </c>
      <c r="AP40" s="318">
        <f t="shared" si="21"/>
        <v>0.551340472095956</v>
      </c>
      <c r="AQ40" s="318">
        <f t="shared" si="21"/>
        <v>0.5678960997063063</v>
      </c>
      <c r="AR40" s="318">
        <f t="shared" si="21"/>
        <v>0.5749410235685591</v>
      </c>
      <c r="AS40" s="318">
        <f t="shared" si="21"/>
        <v>0.5975187618655451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</row>
    <row r="41" spans="24:57" ht="14.25">
      <c r="X41" s="302" t="s">
        <v>178</v>
      </c>
      <c r="Y41" s="303"/>
      <c r="Z41" s="320">
        <f>Z19/Z$19</f>
        <v>1</v>
      </c>
      <c r="AA41" s="320" t="e">
        <f aca="true" t="shared" si="22" ref="AA41:AS41">AA19/AA$19</f>
        <v>#DIV/0!</v>
      </c>
      <c r="AB41" s="320" t="e">
        <f t="shared" si="22"/>
        <v>#DIV/0!</v>
      </c>
      <c r="AC41" s="320" t="e">
        <f t="shared" si="22"/>
        <v>#DIV/0!</v>
      </c>
      <c r="AD41" s="320" t="e">
        <f t="shared" si="22"/>
        <v>#DIV/0!</v>
      </c>
      <c r="AE41" s="320" t="e">
        <f t="shared" si="22"/>
        <v>#DIV/0!</v>
      </c>
      <c r="AF41" s="320">
        <f t="shared" si="22"/>
        <v>1</v>
      </c>
      <c r="AG41" s="320">
        <f t="shared" si="22"/>
        <v>1</v>
      </c>
      <c r="AH41" s="320">
        <f t="shared" si="22"/>
        <v>1</v>
      </c>
      <c r="AI41" s="320">
        <f t="shared" si="22"/>
        <v>1</v>
      </c>
      <c r="AJ41" s="320">
        <f t="shared" si="22"/>
        <v>1</v>
      </c>
      <c r="AK41" s="320">
        <f t="shared" si="22"/>
        <v>1</v>
      </c>
      <c r="AL41" s="320">
        <f t="shared" si="22"/>
        <v>1</v>
      </c>
      <c r="AM41" s="320">
        <f t="shared" si="22"/>
        <v>1</v>
      </c>
      <c r="AN41" s="320">
        <f t="shared" si="22"/>
        <v>1</v>
      </c>
      <c r="AO41" s="320">
        <f t="shared" si="22"/>
        <v>1</v>
      </c>
      <c r="AP41" s="320">
        <f t="shared" si="22"/>
        <v>1</v>
      </c>
      <c r="AQ41" s="320">
        <f t="shared" si="22"/>
        <v>1</v>
      </c>
      <c r="AR41" s="320">
        <f t="shared" si="22"/>
        <v>1</v>
      </c>
      <c r="AS41" s="320">
        <f t="shared" si="22"/>
        <v>1</v>
      </c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4:57" ht="14.25">
      <c r="X42" s="302"/>
      <c r="Y42" s="307" t="s">
        <v>179</v>
      </c>
      <c r="Z42" s="318">
        <f aca="true" t="shared" si="23" ref="Z42:AS42">Z20/Z$19</f>
        <v>0.0070589799978314416</v>
      </c>
      <c r="AA42" s="318" t="e">
        <f t="shared" si="23"/>
        <v>#DIV/0!</v>
      </c>
      <c r="AB42" s="318" t="e">
        <f t="shared" si="23"/>
        <v>#DIV/0!</v>
      </c>
      <c r="AC42" s="318" t="e">
        <f t="shared" si="23"/>
        <v>#DIV/0!</v>
      </c>
      <c r="AD42" s="318" t="e">
        <f t="shared" si="23"/>
        <v>#DIV/0!</v>
      </c>
      <c r="AE42" s="318" t="e">
        <f t="shared" si="23"/>
        <v>#DIV/0!</v>
      </c>
      <c r="AF42" s="318">
        <f t="shared" si="23"/>
        <v>0.007045387214616826</v>
      </c>
      <c r="AG42" s="318">
        <f t="shared" si="23"/>
        <v>0.008177766816966092</v>
      </c>
      <c r="AH42" s="318">
        <f t="shared" si="23"/>
        <v>0.012748268571186105</v>
      </c>
      <c r="AI42" s="318">
        <f t="shared" si="23"/>
        <v>0.029822133861660865</v>
      </c>
      <c r="AJ42" s="318">
        <f t="shared" si="23"/>
        <v>0.06931307010421581</v>
      </c>
      <c r="AK42" s="318">
        <f t="shared" si="23"/>
        <v>0.14296456396454796</v>
      </c>
      <c r="AL42" s="318">
        <f t="shared" si="23"/>
        <v>0.19240517628664117</v>
      </c>
      <c r="AM42" s="318">
        <f t="shared" si="23"/>
        <v>0.201326213713916</v>
      </c>
      <c r="AN42" s="318">
        <f t="shared" si="23"/>
        <v>0.21422645493851042</v>
      </c>
      <c r="AO42" s="318">
        <f t="shared" si="23"/>
        <v>0.21802315027140304</v>
      </c>
      <c r="AP42" s="318">
        <f t="shared" si="23"/>
        <v>0.25841732541330814</v>
      </c>
      <c r="AQ42" s="318">
        <f t="shared" si="23"/>
        <v>0.22217800144167177</v>
      </c>
      <c r="AR42" s="318">
        <f t="shared" si="23"/>
        <v>0.2471591473979792</v>
      </c>
      <c r="AS42" s="318">
        <f t="shared" si="23"/>
        <v>0.1734731555616839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</row>
    <row r="43" spans="24:57" ht="14.25">
      <c r="X43" s="302"/>
      <c r="Y43" s="307" t="s">
        <v>180</v>
      </c>
      <c r="Z43" s="318">
        <f aca="true" t="shared" si="24" ref="Z43:AS43">Z21/Z$19</f>
        <v>0.2781238119145588</v>
      </c>
      <c r="AA43" s="318" t="e">
        <f t="shared" si="24"/>
        <v>#DIV/0!</v>
      </c>
      <c r="AB43" s="318" t="e">
        <f t="shared" si="24"/>
        <v>#DIV/0!</v>
      </c>
      <c r="AC43" s="318" t="e">
        <f t="shared" si="24"/>
        <v>#DIV/0!</v>
      </c>
      <c r="AD43" s="318" t="e">
        <f t="shared" si="24"/>
        <v>#DIV/0!</v>
      </c>
      <c r="AE43" s="318" t="e">
        <f t="shared" si="24"/>
        <v>#DIV/0!</v>
      </c>
      <c r="AF43" s="318">
        <f t="shared" si="24"/>
        <v>0.27758825625590294</v>
      </c>
      <c r="AG43" s="318">
        <f t="shared" si="24"/>
        <v>0.23851819882817765</v>
      </c>
      <c r="AH43" s="318">
        <f t="shared" si="24"/>
        <v>0.17210162571101242</v>
      </c>
      <c r="AI43" s="318">
        <f t="shared" si="24"/>
        <v>0.15437339881330328</v>
      </c>
      <c r="AJ43" s="318">
        <f t="shared" si="24"/>
        <v>0.16429764765443747</v>
      </c>
      <c r="AK43" s="318">
        <f t="shared" si="24"/>
        <v>0.11969126285404014</v>
      </c>
      <c r="AL43" s="318">
        <f t="shared" si="24"/>
        <v>0.1322785586970658</v>
      </c>
      <c r="AM43" s="318">
        <f t="shared" si="24"/>
        <v>0.15420731263193568</v>
      </c>
      <c r="AN43" s="318">
        <f t="shared" si="24"/>
        <v>0.154665668926556</v>
      </c>
      <c r="AO43" s="318">
        <f t="shared" si="24"/>
        <v>0.15008186643417995</v>
      </c>
      <c r="AP43" s="318">
        <f t="shared" si="24"/>
        <v>0.14416450420525775</v>
      </c>
      <c r="AQ43" s="318">
        <f t="shared" si="24"/>
        <v>0.2782332071443143</v>
      </c>
      <c r="AR43" s="318">
        <f t="shared" si="24"/>
        <v>0.27199935164552086</v>
      </c>
      <c r="AS43" s="318">
        <f t="shared" si="24"/>
        <v>0.3424982814935811</v>
      </c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</row>
    <row r="44" spans="24:57" ht="14.25">
      <c r="X44" s="302"/>
      <c r="Y44" s="307" t="s">
        <v>172</v>
      </c>
      <c r="Z44" s="318">
        <f aca="true" t="shared" si="25" ref="Z44:AS44">Z22/Z$19</f>
        <v>0.06496750948724718</v>
      </c>
      <c r="AA44" s="318" t="e">
        <f t="shared" si="25"/>
        <v>#DIV/0!</v>
      </c>
      <c r="AB44" s="318" t="e">
        <f t="shared" si="25"/>
        <v>#DIV/0!</v>
      </c>
      <c r="AC44" s="318" t="e">
        <f t="shared" si="25"/>
        <v>#DIV/0!</v>
      </c>
      <c r="AD44" s="318" t="e">
        <f t="shared" si="25"/>
        <v>#DIV/0!</v>
      </c>
      <c r="AE44" s="318" t="e">
        <f t="shared" si="25"/>
        <v>#DIV/0!</v>
      </c>
      <c r="AF44" s="318">
        <f t="shared" si="25"/>
        <v>0.0665425571609874</v>
      </c>
      <c r="AG44" s="318">
        <f t="shared" si="25"/>
        <v>0.08163678645470789</v>
      </c>
      <c r="AH44" s="318">
        <f t="shared" si="25"/>
        <v>0.11772420285963765</v>
      </c>
      <c r="AI44" s="318">
        <f t="shared" si="25"/>
        <v>0.1370000733385846</v>
      </c>
      <c r="AJ44" s="318">
        <f t="shared" si="25"/>
        <v>0.2195143149030063</v>
      </c>
      <c r="AK44" s="318">
        <f t="shared" si="25"/>
        <v>0.3130453237006796</v>
      </c>
      <c r="AL44" s="318">
        <f t="shared" si="25"/>
        <v>0.30198263298704703</v>
      </c>
      <c r="AM44" s="318">
        <f t="shared" si="25"/>
        <v>0.3406397130912908</v>
      </c>
      <c r="AN44" s="318">
        <f t="shared" si="25"/>
        <v>0.3557999400965343</v>
      </c>
      <c r="AO44" s="318">
        <f t="shared" si="25"/>
        <v>0.38937010488593354</v>
      </c>
      <c r="AP44" s="318">
        <f t="shared" si="25"/>
        <v>0.38689680059384324</v>
      </c>
      <c r="AQ44" s="318">
        <f t="shared" si="25"/>
        <v>0.29319058725753566</v>
      </c>
      <c r="AR44" s="318">
        <f t="shared" si="25"/>
        <v>0.2715579871518831</v>
      </c>
      <c r="AS44" s="318">
        <f t="shared" si="25"/>
        <v>0.2532361779816323</v>
      </c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</row>
    <row r="45" spans="24:57" ht="15" thickBot="1">
      <c r="X45" s="308"/>
      <c r="Y45" s="62" t="s">
        <v>181</v>
      </c>
      <c r="Z45" s="321">
        <f aca="true" t="shared" si="26" ref="Z45:AS45">Z23/Z$19</f>
        <v>0.6498496986003625</v>
      </c>
      <c r="AA45" s="321" t="e">
        <f t="shared" si="26"/>
        <v>#DIV/0!</v>
      </c>
      <c r="AB45" s="321" t="e">
        <f t="shared" si="26"/>
        <v>#DIV/0!</v>
      </c>
      <c r="AC45" s="321" t="e">
        <f t="shared" si="26"/>
        <v>#DIV/0!</v>
      </c>
      <c r="AD45" s="321" t="e">
        <f t="shared" si="26"/>
        <v>#DIV/0!</v>
      </c>
      <c r="AE45" s="321" t="e">
        <f t="shared" si="26"/>
        <v>#DIV/0!</v>
      </c>
      <c r="AF45" s="321">
        <f t="shared" si="26"/>
        <v>0.6488237993684928</v>
      </c>
      <c r="AG45" s="321">
        <f t="shared" si="26"/>
        <v>0.6716672479001483</v>
      </c>
      <c r="AH45" s="321">
        <f t="shared" si="26"/>
        <v>0.6974259028581639</v>
      </c>
      <c r="AI45" s="321">
        <f t="shared" si="26"/>
        <v>0.6788043939864512</v>
      </c>
      <c r="AJ45" s="321">
        <f t="shared" si="26"/>
        <v>0.5468749673383405</v>
      </c>
      <c r="AK45" s="321">
        <f t="shared" si="26"/>
        <v>0.4242988494807324</v>
      </c>
      <c r="AL45" s="321">
        <f t="shared" si="26"/>
        <v>0.373333632029246</v>
      </c>
      <c r="AM45" s="321">
        <f t="shared" si="26"/>
        <v>0.3038267605628575</v>
      </c>
      <c r="AN45" s="321">
        <f t="shared" si="26"/>
        <v>0.2753079360383993</v>
      </c>
      <c r="AO45" s="321">
        <f t="shared" si="26"/>
        <v>0.24252487840848347</v>
      </c>
      <c r="AP45" s="321">
        <f t="shared" si="26"/>
        <v>0.21052136978759078</v>
      </c>
      <c r="AQ45" s="321">
        <f t="shared" si="26"/>
        <v>0.2063982041564781</v>
      </c>
      <c r="AR45" s="321">
        <f t="shared" si="26"/>
        <v>0.20928351380461688</v>
      </c>
      <c r="AS45" s="321">
        <f t="shared" si="26"/>
        <v>0.23079238496310264</v>
      </c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61" ht="15" thickTop="1">
      <c r="B46" s="1" t="s">
        <v>182</v>
      </c>
      <c r="X46" s="311"/>
      <c r="Y46" s="31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92">
        <f aca="true" t="shared" si="27" ref="AT46:BE46">SUM(AT28:AT45)</f>
        <v>0</v>
      </c>
      <c r="AU46" s="92">
        <f t="shared" si="27"/>
        <v>0</v>
      </c>
      <c r="AV46" s="92">
        <f t="shared" si="27"/>
        <v>0</v>
      </c>
      <c r="AW46" s="92">
        <f t="shared" si="27"/>
        <v>0</v>
      </c>
      <c r="AX46" s="92">
        <f t="shared" si="27"/>
        <v>0</v>
      </c>
      <c r="AY46" s="92">
        <f t="shared" si="27"/>
        <v>0</v>
      </c>
      <c r="AZ46" s="92">
        <f t="shared" si="27"/>
        <v>0</v>
      </c>
      <c r="BA46" s="92">
        <f t="shared" si="27"/>
        <v>0</v>
      </c>
      <c r="BB46" s="92">
        <f t="shared" si="27"/>
        <v>0</v>
      </c>
      <c r="BC46" s="92">
        <f t="shared" si="27"/>
        <v>0</v>
      </c>
      <c r="BD46" s="92">
        <f t="shared" si="27"/>
        <v>0</v>
      </c>
      <c r="BE46" s="92">
        <f t="shared" si="27"/>
        <v>0</v>
      </c>
      <c r="BG46" s="240"/>
      <c r="BH46" s="240"/>
      <c r="BI46" s="240"/>
    </row>
    <row r="47" ht="14.25"/>
    <row r="48" ht="14.25">
      <c r="X48" s="3" t="s">
        <v>128</v>
      </c>
    </row>
    <row r="49" spans="24:45" ht="28.5">
      <c r="X49" s="383"/>
      <c r="Y49" s="384"/>
      <c r="Z49" s="385" t="s">
        <v>124</v>
      </c>
      <c r="AA49" s="386" t="e">
        <f aca="true" t="shared" si="28" ref="AA49:AP49">Z49+1</f>
        <v>#VALUE!</v>
      </c>
      <c r="AB49" s="386" t="e">
        <f t="shared" si="28"/>
        <v>#VALUE!</v>
      </c>
      <c r="AC49" s="386" t="e">
        <f t="shared" si="28"/>
        <v>#VALUE!</v>
      </c>
      <c r="AD49" s="386" t="e">
        <f t="shared" si="28"/>
        <v>#VALUE!</v>
      </c>
      <c r="AE49" s="386" t="e">
        <f t="shared" si="28"/>
        <v>#VALUE!</v>
      </c>
      <c r="AF49" s="386">
        <v>1995</v>
      </c>
      <c r="AG49" s="386">
        <f t="shared" si="28"/>
        <v>1996</v>
      </c>
      <c r="AH49" s="386">
        <f t="shared" si="28"/>
        <v>1997</v>
      </c>
      <c r="AI49" s="386">
        <f t="shared" si="28"/>
        <v>1998</v>
      </c>
      <c r="AJ49" s="386">
        <f t="shared" si="28"/>
        <v>1999</v>
      </c>
      <c r="AK49" s="386">
        <f t="shared" si="28"/>
        <v>2000</v>
      </c>
      <c r="AL49" s="386">
        <f t="shared" si="28"/>
        <v>2001</v>
      </c>
      <c r="AM49" s="386">
        <f t="shared" si="28"/>
        <v>2002</v>
      </c>
      <c r="AN49" s="386">
        <f t="shared" si="28"/>
        <v>2003</v>
      </c>
      <c r="AO49" s="386">
        <f t="shared" si="28"/>
        <v>2004</v>
      </c>
      <c r="AP49" s="386">
        <f t="shared" si="28"/>
        <v>2005</v>
      </c>
      <c r="AQ49" s="386">
        <f>AP49+1</f>
        <v>2006</v>
      </c>
      <c r="AR49" s="386">
        <f>AQ49+1</f>
        <v>2007</v>
      </c>
      <c r="AS49" s="387" t="s">
        <v>205</v>
      </c>
    </row>
    <row r="50" spans="24:61" ht="14.25">
      <c r="X50" s="287" t="s">
        <v>184</v>
      </c>
      <c r="Y50" s="288"/>
      <c r="Z50" s="323"/>
      <c r="AA50" s="290">
        <f aca="true" t="shared" si="29" ref="AA50:AR50">AA6/$Z6-1</f>
        <v>-1</v>
      </c>
      <c r="AB50" s="290">
        <f t="shared" si="29"/>
        <v>-1</v>
      </c>
      <c r="AC50" s="290">
        <f t="shared" si="29"/>
        <v>-1</v>
      </c>
      <c r="AD50" s="290">
        <f t="shared" si="29"/>
        <v>-1</v>
      </c>
      <c r="AE50" s="290">
        <f t="shared" si="29"/>
        <v>-1</v>
      </c>
      <c r="AF50" s="290">
        <f t="shared" si="29"/>
        <v>0.002392812545653822</v>
      </c>
      <c r="AG50" s="290">
        <f t="shared" si="29"/>
        <v>-0.015120244390040782</v>
      </c>
      <c r="AH50" s="290">
        <f t="shared" si="29"/>
        <v>-0.01517384804948052</v>
      </c>
      <c r="AI50" s="290">
        <f t="shared" si="29"/>
        <v>-0.0393750933997814</v>
      </c>
      <c r="AJ50" s="290">
        <f t="shared" si="29"/>
        <v>-0.013722645280076717</v>
      </c>
      <c r="AK50" s="290">
        <f t="shared" si="29"/>
        <v>-0.06983043069624861</v>
      </c>
      <c r="AL50" s="290">
        <f t="shared" si="29"/>
        <v>-0.2000728836881388</v>
      </c>
      <c r="AM50" s="290">
        <f t="shared" si="29"/>
        <v>-0.3225336547777793</v>
      </c>
      <c r="AN50" s="290">
        <f t="shared" si="29"/>
        <v>-0.31916082223521924</v>
      </c>
      <c r="AO50" s="290">
        <f t="shared" si="29"/>
        <v>-0.47800041761933587</v>
      </c>
      <c r="AP50" s="290">
        <f t="shared" si="29"/>
        <v>-0.4773905841355587</v>
      </c>
      <c r="AQ50" s="290">
        <f t="shared" si="29"/>
        <v>-0.41928743641638777</v>
      </c>
      <c r="AR50" s="290">
        <f t="shared" si="29"/>
        <v>-0.3433043290707156</v>
      </c>
      <c r="AS50" s="290">
        <f>AS6/$Z6-1</f>
        <v>-0.24473797296663846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H50" s="240"/>
      <c r="BI50" s="240"/>
    </row>
    <row r="51" spans="24:59" ht="14.25">
      <c r="X51" s="98"/>
      <c r="Y51" s="77" t="s">
        <v>69</v>
      </c>
      <c r="Z51" s="70"/>
      <c r="AA51" s="196">
        <f aca="true" t="shared" si="30" ref="AA51:AR51">AA7/$Z7-1</f>
        <v>-1</v>
      </c>
      <c r="AB51" s="196">
        <f t="shared" si="30"/>
        <v>-1</v>
      </c>
      <c r="AC51" s="196">
        <f t="shared" si="30"/>
        <v>-1</v>
      </c>
      <c r="AD51" s="196">
        <f t="shared" si="30"/>
        <v>-1</v>
      </c>
      <c r="AE51" s="196">
        <f t="shared" si="30"/>
        <v>-1</v>
      </c>
      <c r="AF51" s="196">
        <f t="shared" si="30"/>
        <v>-0.0034364261168384758</v>
      </c>
      <c r="AG51" s="196">
        <f t="shared" si="30"/>
        <v>-0.08384879725085903</v>
      </c>
      <c r="AH51" s="196">
        <f t="shared" si="30"/>
        <v>-0.13676975945017178</v>
      </c>
      <c r="AI51" s="196">
        <f t="shared" si="30"/>
        <v>-0.19037800687285222</v>
      </c>
      <c r="AJ51" s="196">
        <f t="shared" si="30"/>
        <v>-0.17182130584192434</v>
      </c>
      <c r="AK51" s="196">
        <f t="shared" si="30"/>
        <v>-0.2714776632302406</v>
      </c>
      <c r="AL51" s="196">
        <f t="shared" si="30"/>
        <v>-0.45154639175257727</v>
      </c>
      <c r="AM51" s="196">
        <f t="shared" si="30"/>
        <v>-0.6419243986254295</v>
      </c>
      <c r="AN51" s="196">
        <f t="shared" si="30"/>
        <v>-0.7049484536082473</v>
      </c>
      <c r="AO51" s="196">
        <f t="shared" si="30"/>
        <v>-0.9402061855670103</v>
      </c>
      <c r="AP51" s="196">
        <f t="shared" si="30"/>
        <v>-0.9727835051546392</v>
      </c>
      <c r="AQ51" s="196">
        <f t="shared" si="30"/>
        <v>-0.9614089347079038</v>
      </c>
      <c r="AR51" s="196">
        <f t="shared" si="30"/>
        <v>-0.9872164948453608</v>
      </c>
      <c r="AS51" s="196">
        <f>AS7/$Z7-1</f>
        <v>-0.9724398625429553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G51" s="240"/>
    </row>
    <row r="52" spans="24:59" ht="14.25">
      <c r="X52" s="98"/>
      <c r="Y52" s="274" t="s">
        <v>169</v>
      </c>
      <c r="Z52" s="70"/>
      <c r="AA52" s="196">
        <f aca="true" t="shared" si="31" ref="AA52:AR52">AA8/$Z8-1</f>
        <v>-1</v>
      </c>
      <c r="AB52" s="196">
        <f t="shared" si="31"/>
        <v>-1</v>
      </c>
      <c r="AC52" s="196">
        <f t="shared" si="31"/>
        <v>-1</v>
      </c>
      <c r="AD52" s="196">
        <f t="shared" si="31"/>
        <v>-1</v>
      </c>
      <c r="AE52" s="196">
        <f t="shared" si="31"/>
        <v>-1</v>
      </c>
      <c r="AF52" s="196">
        <f t="shared" si="31"/>
        <v>0.14581782079920558</v>
      </c>
      <c r="AG52" s="196">
        <f t="shared" si="31"/>
        <v>0.08877942608396827</v>
      </c>
      <c r="AH52" s="196">
        <f t="shared" si="31"/>
        <v>-0.08645493250854386</v>
      </c>
      <c r="AI52" s="196">
        <f t="shared" si="31"/>
        <v>-0.35365713958416867</v>
      </c>
      <c r="AJ52" s="196">
        <f t="shared" si="31"/>
        <v>-0.6132510453061459</v>
      </c>
      <c r="AK52" s="196">
        <f t="shared" si="31"/>
        <v>-0.38465595585848744</v>
      </c>
      <c r="AL52" s="196">
        <f t="shared" si="31"/>
        <v>-0.10068350611909804</v>
      </c>
      <c r="AM52" s="196">
        <f t="shared" si="31"/>
        <v>-0.13864625694484245</v>
      </c>
      <c r="AN52" s="196">
        <f t="shared" si="31"/>
        <v>0.04218216010844422</v>
      </c>
      <c r="AO52" s="196">
        <f t="shared" si="31"/>
        <v>0.07833113771311839</v>
      </c>
      <c r="AP52" s="196">
        <f t="shared" si="31"/>
        <v>-0.15829467132520003</v>
      </c>
      <c r="AQ52" s="196">
        <f t="shared" si="31"/>
        <v>-0.32868673272619675</v>
      </c>
      <c r="AR52" s="196">
        <f t="shared" si="31"/>
        <v>-0.3318011722702714</v>
      </c>
      <c r="AS52" s="196">
        <f>AS8/$Z8-1</f>
        <v>-0.4457490883403019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G52" s="240"/>
    </row>
    <row r="53" spans="24:57" ht="14.25">
      <c r="X53" s="98"/>
      <c r="Y53" s="294" t="s">
        <v>170</v>
      </c>
      <c r="Z53" s="70"/>
      <c r="AA53" s="196">
        <f aca="true" t="shared" si="32" ref="AA53:AR53">AA9/$Z9-1</f>
        <v>-1</v>
      </c>
      <c r="AB53" s="196">
        <f t="shared" si="32"/>
        <v>-1</v>
      </c>
      <c r="AC53" s="196">
        <f t="shared" si="32"/>
        <v>-1</v>
      </c>
      <c r="AD53" s="196">
        <f t="shared" si="32"/>
        <v>-1</v>
      </c>
      <c r="AE53" s="196">
        <f t="shared" si="32"/>
        <v>-1</v>
      </c>
      <c r="AF53" s="196">
        <f t="shared" si="32"/>
        <v>0.04122255685075027</v>
      </c>
      <c r="AG53" s="196">
        <f t="shared" si="32"/>
        <v>0.4952971668999808</v>
      </c>
      <c r="AH53" s="196">
        <f t="shared" si="32"/>
        <v>0.9611639325436325</v>
      </c>
      <c r="AI53" s="196">
        <f t="shared" si="32"/>
        <v>1.3907281002396314</v>
      </c>
      <c r="AJ53" s="196">
        <f t="shared" si="32"/>
        <v>1.8263397837302358</v>
      </c>
      <c r="AK53" s="196">
        <f t="shared" si="32"/>
        <v>2.331041888407962</v>
      </c>
      <c r="AL53" s="196">
        <f t="shared" si="32"/>
        <v>2.991369214996118</v>
      </c>
      <c r="AM53" s="196">
        <f t="shared" si="32"/>
        <v>3.9176898970473015</v>
      </c>
      <c r="AN53" s="196">
        <f t="shared" si="32"/>
        <v>5.090937328628144</v>
      </c>
      <c r="AO53" s="196">
        <f t="shared" si="32"/>
        <v>6.653755894731324</v>
      </c>
      <c r="AP53" s="196">
        <f t="shared" si="32"/>
        <v>8.494897468088686</v>
      </c>
      <c r="AQ53" s="196">
        <f t="shared" si="32"/>
        <v>10.487878248839417</v>
      </c>
      <c r="AR53" s="196">
        <f t="shared" si="32"/>
        <v>13.171591029737245</v>
      </c>
      <c r="AS53" s="196">
        <f>AS9/$Z9-1</f>
        <v>15.399014109670542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24:59" ht="14.25">
      <c r="X54" s="98"/>
      <c r="Y54" s="61" t="s">
        <v>15</v>
      </c>
      <c r="Z54" s="70"/>
      <c r="AA54" s="196">
        <f aca="true" t="shared" si="33" ref="AA54:AR54">AA10/$Z10-1</f>
        <v>-1</v>
      </c>
      <c r="AB54" s="196">
        <f t="shared" si="33"/>
        <v>-1</v>
      </c>
      <c r="AC54" s="196">
        <f t="shared" si="33"/>
        <v>-1</v>
      </c>
      <c r="AD54" s="196">
        <f t="shared" si="33"/>
        <v>-1</v>
      </c>
      <c r="AE54" s="196">
        <f t="shared" si="33"/>
        <v>-1</v>
      </c>
      <c r="AF54" s="196">
        <f t="shared" si="33"/>
        <v>0</v>
      </c>
      <c r="AG54" s="196">
        <f t="shared" si="33"/>
        <v>-0.08951655746414011</v>
      </c>
      <c r="AH54" s="196">
        <f t="shared" si="33"/>
        <v>-0.057774039312909475</v>
      </c>
      <c r="AI54" s="196">
        <f t="shared" si="33"/>
        <v>-0.09354524526297148</v>
      </c>
      <c r="AJ54" s="196">
        <f t="shared" si="33"/>
        <v>-0.08491234283690463</v>
      </c>
      <c r="AK54" s="196">
        <f t="shared" si="33"/>
        <v>-0.025345316097042603</v>
      </c>
      <c r="AL54" s="196">
        <f t="shared" si="33"/>
        <v>-0.09148773685142564</v>
      </c>
      <c r="AM54" s="196">
        <f t="shared" si="33"/>
        <v>-0.011302461483973736</v>
      </c>
      <c r="AN54" s="196">
        <f t="shared" si="33"/>
        <v>0.47147821852310967</v>
      </c>
      <c r="AO54" s="196">
        <f t="shared" si="33"/>
        <v>0.33388414202231265</v>
      </c>
      <c r="AP54" s="196">
        <f t="shared" si="33"/>
        <v>-0.19337037364972542</v>
      </c>
      <c r="AQ54" s="196">
        <f t="shared" si="33"/>
        <v>-0.31328138834779506</v>
      </c>
      <c r="AR54" s="196">
        <f t="shared" si="33"/>
        <v>-0.2990946520276252</v>
      </c>
      <c r="AS54" s="196">
        <f>AS10/$Z10-1</f>
        <v>-0.3660859748539047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G54" s="240"/>
    </row>
    <row r="55" spans="24:59" ht="14.25">
      <c r="X55" s="98"/>
      <c r="Y55" s="71" t="s">
        <v>186</v>
      </c>
      <c r="Z55" s="70"/>
      <c r="AA55" s="324"/>
      <c r="AB55" s="324"/>
      <c r="AC55" s="324"/>
      <c r="AD55" s="324"/>
      <c r="AE55" s="324"/>
      <c r="AF55" s="377" t="s">
        <v>187</v>
      </c>
      <c r="AG55" s="377" t="s">
        <v>187</v>
      </c>
      <c r="AH55" s="377" t="s">
        <v>187</v>
      </c>
      <c r="AI55" s="377" t="s">
        <v>187</v>
      </c>
      <c r="AJ55" s="377" t="s">
        <v>187</v>
      </c>
      <c r="AK55" s="377" t="s">
        <v>187</v>
      </c>
      <c r="AL55" s="377" t="s">
        <v>187</v>
      </c>
      <c r="AM55" s="377" t="s">
        <v>187</v>
      </c>
      <c r="AN55" s="377" t="s">
        <v>187</v>
      </c>
      <c r="AO55" s="377" t="s">
        <v>187</v>
      </c>
      <c r="AP55" s="377" t="s">
        <v>187</v>
      </c>
      <c r="AQ55" s="377" t="s">
        <v>187</v>
      </c>
      <c r="AR55" s="377" t="s">
        <v>187</v>
      </c>
      <c r="AS55" s="377" t="s">
        <v>187</v>
      </c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G55" s="240"/>
    </row>
    <row r="56" spans="24:59" ht="14.25">
      <c r="X56" s="98"/>
      <c r="Y56" s="71" t="s">
        <v>171</v>
      </c>
      <c r="Z56" s="70"/>
      <c r="AA56" s="324">
        <f aca="true" t="shared" si="34" ref="AA56:AR65">AA12/$Z12-1</f>
        <v>-1</v>
      </c>
      <c r="AB56" s="324">
        <f t="shared" si="34"/>
        <v>-1</v>
      </c>
      <c r="AC56" s="324">
        <f t="shared" si="34"/>
        <v>-1</v>
      </c>
      <c r="AD56" s="324">
        <f t="shared" si="34"/>
        <v>-1</v>
      </c>
      <c r="AE56" s="324">
        <f t="shared" si="34"/>
        <v>-1</v>
      </c>
      <c r="AF56" s="324">
        <f t="shared" si="34"/>
        <v>0</v>
      </c>
      <c r="AG56" s="324">
        <f t="shared" si="34"/>
        <v>0.5261904761904761</v>
      </c>
      <c r="AH56" s="324">
        <f t="shared" si="34"/>
        <v>0.9395714285714285</v>
      </c>
      <c r="AI56" s="324">
        <f t="shared" si="34"/>
        <v>1.0964761904761904</v>
      </c>
      <c r="AJ56" s="324">
        <f t="shared" si="34"/>
        <v>1.0588571428571432</v>
      </c>
      <c r="AK56" s="324">
        <f t="shared" si="34"/>
        <v>1.0764476190476193</v>
      </c>
      <c r="AL56" s="324">
        <f t="shared" si="34"/>
        <v>0.9659794871794873</v>
      </c>
      <c r="AM56" s="324">
        <f t="shared" si="34"/>
        <v>0.9657238095238094</v>
      </c>
      <c r="AN56" s="324">
        <f t="shared" si="34"/>
        <v>0.8953941391941396</v>
      </c>
      <c r="AO56" s="324">
        <f t="shared" si="34"/>
        <v>0.5747560439560442</v>
      </c>
      <c r="AP56" s="324">
        <f t="shared" si="34"/>
        <v>0.15156630036630037</v>
      </c>
      <c r="AQ56" s="324">
        <f t="shared" si="34"/>
        <v>-0.2256622710622711</v>
      </c>
      <c r="AR56" s="324">
        <f t="shared" si="34"/>
        <v>-0.3774705494505495</v>
      </c>
      <c r="AS56" s="324">
        <f aca="true" t="shared" si="35" ref="AS56:AS68">AS12/$Z12-1</f>
        <v>-0.3483384615384615</v>
      </c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G56" s="240"/>
    </row>
    <row r="57" spans="24:60" ht="14.25">
      <c r="X57" s="98"/>
      <c r="Y57" s="71" t="s">
        <v>172</v>
      </c>
      <c r="Z57" s="70"/>
      <c r="AA57" s="324">
        <f t="shared" si="34"/>
        <v>-1</v>
      </c>
      <c r="AB57" s="324">
        <f t="shared" si="34"/>
        <v>-1</v>
      </c>
      <c r="AC57" s="324">
        <f t="shared" si="34"/>
        <v>-1</v>
      </c>
      <c r="AD57" s="324">
        <f t="shared" si="34"/>
        <v>-1</v>
      </c>
      <c r="AE57" s="324">
        <f t="shared" si="34"/>
        <v>-1</v>
      </c>
      <c r="AF57" s="324">
        <f t="shared" si="34"/>
        <v>0.0859095769652789</v>
      </c>
      <c r="AG57" s="324">
        <f t="shared" si="34"/>
        <v>0.04688281049104037</v>
      </c>
      <c r="AH57" s="324">
        <f t="shared" si="34"/>
        <v>0.17263024399641735</v>
      </c>
      <c r="AI57" s="324">
        <f t="shared" si="34"/>
        <v>0.10219386135109576</v>
      </c>
      <c r="AJ57" s="324">
        <f t="shared" si="34"/>
        <v>0.14097754734719015</v>
      </c>
      <c r="AK57" s="324">
        <f t="shared" si="34"/>
        <v>0.19394801863988587</v>
      </c>
      <c r="AL57" s="324">
        <f t="shared" si="34"/>
        <v>-0.07365350704809348</v>
      </c>
      <c r="AM57" s="324">
        <f t="shared" si="34"/>
        <v>-0.09007963190546853</v>
      </c>
      <c r="AN57" s="324">
        <f t="shared" si="34"/>
        <v>-0.11909138440291978</v>
      </c>
      <c r="AO57" s="324">
        <f t="shared" si="34"/>
        <v>0.0005158377329905761</v>
      </c>
      <c r="AP57" s="324">
        <f t="shared" si="34"/>
        <v>-0.029819961014279084</v>
      </c>
      <c r="AQ57" s="324">
        <f t="shared" si="34"/>
        <v>0.05631941072844526</v>
      </c>
      <c r="AR57" s="324">
        <f t="shared" si="34"/>
        <v>0.13127131770627987</v>
      </c>
      <c r="AS57" s="324">
        <f t="shared" si="35"/>
        <v>0.0019001177930966229</v>
      </c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G57" s="240"/>
      <c r="BH57" s="240"/>
    </row>
    <row r="58" spans="24:60" ht="14.25">
      <c r="X58" s="295" t="s">
        <v>173</v>
      </c>
      <c r="Y58" s="296"/>
      <c r="Z58" s="325"/>
      <c r="AA58" s="326">
        <f t="shared" si="34"/>
        <v>-1</v>
      </c>
      <c r="AB58" s="326">
        <f t="shared" si="34"/>
        <v>-1</v>
      </c>
      <c r="AC58" s="326">
        <f t="shared" si="34"/>
        <v>-1</v>
      </c>
      <c r="AD58" s="326">
        <f t="shared" si="34"/>
        <v>-1</v>
      </c>
      <c r="AE58" s="326">
        <f t="shared" si="34"/>
        <v>-1</v>
      </c>
      <c r="AF58" s="326">
        <f t="shared" si="34"/>
        <v>0.020428286235098847</v>
      </c>
      <c r="AG58" s="326">
        <f t="shared" si="34"/>
        <v>0.05827208971232767</v>
      </c>
      <c r="AH58" s="326">
        <f t="shared" si="34"/>
        <v>0.15768911783280037</v>
      </c>
      <c r="AI58" s="326">
        <f t="shared" si="34"/>
        <v>-0.03861256182301098</v>
      </c>
      <c r="AJ58" s="326">
        <f t="shared" si="34"/>
        <v>-0.24846037535154264</v>
      </c>
      <c r="AK58" s="326">
        <f t="shared" si="34"/>
        <v>-0.31383060718979816</v>
      </c>
      <c r="AL58" s="326">
        <f t="shared" si="34"/>
        <v>-0.42817510850602547</v>
      </c>
      <c r="AM58" s="326">
        <f t="shared" si="34"/>
        <v>-0.4694790924076021</v>
      </c>
      <c r="AN58" s="326">
        <f t="shared" si="34"/>
        <v>-0.4887165800077098</v>
      </c>
      <c r="AO58" s="326">
        <f t="shared" si="34"/>
        <v>-0.46758241478176943</v>
      </c>
      <c r="AP58" s="326">
        <f t="shared" si="34"/>
        <v>-0.5014876243437948</v>
      </c>
      <c r="AQ58" s="326">
        <f t="shared" si="34"/>
        <v>-0.47922119345441316</v>
      </c>
      <c r="AR58" s="326">
        <f t="shared" si="34"/>
        <v>-0.5436305407443367</v>
      </c>
      <c r="AS58" s="326">
        <f t="shared" si="35"/>
        <v>-0.6715615689781842</v>
      </c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G58" s="240"/>
      <c r="BH58" s="240"/>
    </row>
    <row r="59" spans="24:57" ht="14.25">
      <c r="X59" s="300"/>
      <c r="Y59" s="294" t="s">
        <v>174</v>
      </c>
      <c r="Z59" s="70"/>
      <c r="AA59" s="324">
        <f t="shared" si="34"/>
        <v>-1</v>
      </c>
      <c r="AB59" s="324">
        <f t="shared" si="34"/>
        <v>-1</v>
      </c>
      <c r="AC59" s="324">
        <f t="shared" si="34"/>
        <v>-1</v>
      </c>
      <c r="AD59" s="324">
        <f t="shared" si="34"/>
        <v>-1</v>
      </c>
      <c r="AE59" s="324">
        <f t="shared" si="34"/>
        <v>-1</v>
      </c>
      <c r="AF59" s="324">
        <f t="shared" si="34"/>
        <v>0.00012030260770834467</v>
      </c>
      <c r="AG59" s="324">
        <f t="shared" si="34"/>
        <v>-0.05519563610635747</v>
      </c>
      <c r="AH59" s="324">
        <f t="shared" si="34"/>
        <v>-0.14762692708502112</v>
      </c>
      <c r="AI59" s="324">
        <f t="shared" si="34"/>
        <v>-0.2915497655152667</v>
      </c>
      <c r="AJ59" s="324">
        <f t="shared" si="34"/>
        <v>-0.5823384892122685</v>
      </c>
      <c r="AK59" s="324">
        <f t="shared" si="34"/>
        <v>-0.7449359408357834</v>
      </c>
      <c r="AL59" s="324">
        <f t="shared" si="34"/>
        <v>-0.7744403875310669</v>
      </c>
      <c r="AM59" s="324">
        <f t="shared" si="34"/>
        <v>-0.7872430466969954</v>
      </c>
      <c r="AN59" s="324">
        <f t="shared" si="34"/>
        <v>-0.7819210881667642</v>
      </c>
      <c r="AO59" s="324">
        <f t="shared" si="34"/>
        <v>-0.7877043153287991</v>
      </c>
      <c r="AP59" s="324">
        <f t="shared" si="34"/>
        <v>-0.7877268347718629</v>
      </c>
      <c r="AQ59" s="324">
        <f t="shared" si="34"/>
        <v>-0.787414267290438</v>
      </c>
      <c r="AR59" s="324">
        <f t="shared" si="34"/>
        <v>-0.7892955149427574</v>
      </c>
      <c r="AS59" s="324">
        <f t="shared" si="35"/>
        <v>-0.7896142811833886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24:57" ht="14.25">
      <c r="X60" s="300"/>
      <c r="Y60" s="294" t="s">
        <v>175</v>
      </c>
      <c r="Z60" s="70"/>
      <c r="AA60" s="324">
        <f t="shared" si="34"/>
        <v>-1</v>
      </c>
      <c r="AB60" s="324">
        <f t="shared" si="34"/>
        <v>-1</v>
      </c>
      <c r="AC60" s="324">
        <f t="shared" si="34"/>
        <v>-1</v>
      </c>
      <c r="AD60" s="324">
        <f t="shared" si="34"/>
        <v>-1</v>
      </c>
      <c r="AE60" s="324">
        <f t="shared" si="34"/>
        <v>-1</v>
      </c>
      <c r="AF60" s="324">
        <f t="shared" si="34"/>
        <v>0</v>
      </c>
      <c r="AG60" s="324">
        <f t="shared" si="34"/>
        <v>0.3210985121583536</v>
      </c>
      <c r="AH60" s="324">
        <f t="shared" si="34"/>
        <v>0.8572458543619321</v>
      </c>
      <c r="AI60" s="324">
        <f t="shared" si="34"/>
        <v>0.8214590024251163</v>
      </c>
      <c r="AJ60" s="324">
        <f t="shared" si="34"/>
        <v>0.6659631644491055</v>
      </c>
      <c r="AK60" s="324">
        <f t="shared" si="34"/>
        <v>0.781477354656879</v>
      </c>
      <c r="AL60" s="324">
        <f t="shared" si="34"/>
        <v>0.4191518647178343</v>
      </c>
      <c r="AM60" s="324">
        <f t="shared" si="34"/>
        <v>0.3238775643966705</v>
      </c>
      <c r="AN60" s="324">
        <f t="shared" si="34"/>
        <v>0.2657796421314804</v>
      </c>
      <c r="AO60" s="324">
        <f t="shared" si="34"/>
        <v>0.1363177557842301</v>
      </c>
      <c r="AP60" s="324">
        <f t="shared" si="34"/>
        <v>0.09784099102051513</v>
      </c>
      <c r="AQ60" s="324">
        <f t="shared" si="34"/>
        <v>0.1524441240086516</v>
      </c>
      <c r="AR60" s="324">
        <f t="shared" si="34"/>
        <v>0.026444910532870125</v>
      </c>
      <c r="AS60" s="324">
        <f t="shared" si="35"/>
        <v>-0.3133643573441701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24:57" ht="14.25">
      <c r="X61" s="300"/>
      <c r="Y61" s="294" t="s">
        <v>176</v>
      </c>
      <c r="Z61" s="70"/>
      <c r="AA61" s="324">
        <f t="shared" si="34"/>
        <v>-1</v>
      </c>
      <c r="AB61" s="324">
        <f t="shared" si="34"/>
        <v>-1</v>
      </c>
      <c r="AC61" s="324">
        <f t="shared" si="34"/>
        <v>-1</v>
      </c>
      <c r="AD61" s="324">
        <f t="shared" si="34"/>
        <v>-1</v>
      </c>
      <c r="AE61" s="324">
        <f t="shared" si="34"/>
        <v>-1</v>
      </c>
      <c r="AF61" s="324">
        <f t="shared" si="34"/>
        <v>4.828118964850248E-06</v>
      </c>
      <c r="AG61" s="324">
        <f t="shared" si="34"/>
        <v>-0.02281216994978752</v>
      </c>
      <c r="AH61" s="324">
        <f t="shared" si="34"/>
        <v>-0.025196473850907952</v>
      </c>
      <c r="AI61" s="324">
        <f t="shared" si="34"/>
        <v>-0.29679896672460404</v>
      </c>
      <c r="AJ61" s="324">
        <f t="shared" si="34"/>
        <v>-0.5936440596079566</v>
      </c>
      <c r="AK61" s="324">
        <f t="shared" si="34"/>
        <v>-0.7466175019988412</v>
      </c>
      <c r="AL61" s="324">
        <f t="shared" si="34"/>
        <v>-0.7470074323194283</v>
      </c>
      <c r="AM61" s="324">
        <f t="shared" si="34"/>
        <v>-0.800415679258401</v>
      </c>
      <c r="AN61" s="324">
        <f t="shared" si="34"/>
        <v>-0.8197870916666666</v>
      </c>
      <c r="AO61" s="324">
        <f t="shared" si="34"/>
        <v>-0.8050337337582079</v>
      </c>
      <c r="AP61" s="324">
        <f t="shared" si="34"/>
        <v>-0.7789439661741985</v>
      </c>
      <c r="AQ61" s="324">
        <f t="shared" si="34"/>
        <v>-0.7811125430185399</v>
      </c>
      <c r="AR61" s="324">
        <f t="shared" si="34"/>
        <v>-0.8139272367130166</v>
      </c>
      <c r="AS61" s="324">
        <f t="shared" si="35"/>
        <v>-0.8727050745461569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  <row r="62" spans="24:57" ht="14.25">
      <c r="X62" s="301"/>
      <c r="Y62" s="294" t="s">
        <v>177</v>
      </c>
      <c r="Z62" s="70"/>
      <c r="AA62" s="324">
        <f t="shared" si="34"/>
        <v>-1</v>
      </c>
      <c r="AB62" s="324">
        <f t="shared" si="34"/>
        <v>-1</v>
      </c>
      <c r="AC62" s="324">
        <f t="shared" si="34"/>
        <v>-1</v>
      </c>
      <c r="AD62" s="324">
        <f t="shared" si="34"/>
        <v>-1</v>
      </c>
      <c r="AE62" s="324">
        <f t="shared" si="34"/>
        <v>-1</v>
      </c>
      <c r="AF62" s="324">
        <f t="shared" si="34"/>
        <v>0.10039917046543922</v>
      </c>
      <c r="AG62" s="324">
        <f t="shared" si="34"/>
        <v>0.2847485444182254</v>
      </c>
      <c r="AH62" s="324">
        <f t="shared" si="34"/>
        <v>0.6412118125059023</v>
      </c>
      <c r="AI62" s="324">
        <f t="shared" si="34"/>
        <v>0.6736932721642619</v>
      </c>
      <c r="AJ62" s="324">
        <f t="shared" si="34"/>
        <v>0.7666169801610918</v>
      </c>
      <c r="AK62" s="324">
        <f t="shared" si="34"/>
        <v>0.9728304377474863</v>
      </c>
      <c r="AL62" s="324">
        <f t="shared" si="34"/>
        <v>0.509611716826806</v>
      </c>
      <c r="AM62" s="324">
        <f t="shared" si="34"/>
        <v>0.5258909821118298</v>
      </c>
      <c r="AN62" s="324">
        <f t="shared" si="34"/>
        <v>0.5169144400979029</v>
      </c>
      <c r="AO62" s="324">
        <f t="shared" si="34"/>
        <v>0.6020374419297927</v>
      </c>
      <c r="AP62" s="324">
        <f t="shared" si="34"/>
        <v>0.3510841271791243</v>
      </c>
      <c r="AQ62" s="324">
        <f t="shared" si="34"/>
        <v>0.4538137157162392</v>
      </c>
      <c r="AR62" s="324">
        <f t="shared" si="34"/>
        <v>0.2898120942729123</v>
      </c>
      <c r="AS62" s="324">
        <f t="shared" si="35"/>
        <v>-0.035300420661652065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</row>
    <row r="63" spans="24:57" ht="14.25">
      <c r="X63" s="302" t="s">
        <v>178</v>
      </c>
      <c r="Y63" s="303"/>
      <c r="Z63" s="327"/>
      <c r="AA63" s="328">
        <f t="shared" si="34"/>
        <v>-1</v>
      </c>
      <c r="AB63" s="328">
        <f t="shared" si="34"/>
        <v>-1</v>
      </c>
      <c r="AC63" s="328">
        <f t="shared" si="34"/>
        <v>-1</v>
      </c>
      <c r="AD63" s="328">
        <f t="shared" si="34"/>
        <v>-1</v>
      </c>
      <c r="AE63" s="328">
        <f t="shared" si="34"/>
        <v>-1</v>
      </c>
      <c r="AF63" s="328">
        <f t="shared" si="34"/>
        <v>0.0019293167004952316</v>
      </c>
      <c r="AG63" s="328">
        <f t="shared" si="34"/>
        <v>0.03582997497846763</v>
      </c>
      <c r="AH63" s="328">
        <f t="shared" si="34"/>
        <v>-0.11404690500025505</v>
      </c>
      <c r="AI63" s="328">
        <f t="shared" si="34"/>
        <v>-0.19521077519265573</v>
      </c>
      <c r="AJ63" s="328">
        <f t="shared" si="34"/>
        <v>-0.4500533314860149</v>
      </c>
      <c r="AK63" s="328">
        <f t="shared" si="34"/>
        <v>-0.5753687046784234</v>
      </c>
      <c r="AL63" s="328">
        <f t="shared" si="34"/>
        <v>-0.647794257477641</v>
      </c>
      <c r="AM63" s="328">
        <f t="shared" si="34"/>
        <v>-0.6704134511072415</v>
      </c>
      <c r="AN63" s="328">
        <f t="shared" si="34"/>
        <v>-0.6896462911362222</v>
      </c>
      <c r="AO63" s="328">
        <f t="shared" si="34"/>
        <v>-0.6989811423624965</v>
      </c>
      <c r="AP63" s="328">
        <f t="shared" si="34"/>
        <v>-0.7354532078299703</v>
      </c>
      <c r="AQ63" s="328">
        <f t="shared" si="34"/>
        <v>-0.7099110558239703</v>
      </c>
      <c r="AR63" s="328">
        <f t="shared" si="34"/>
        <v>-0.7396475877246409</v>
      </c>
      <c r="AS63" s="328">
        <f t="shared" si="35"/>
        <v>-0.77782135418379</v>
      </c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</row>
    <row r="64" spans="24:57" ht="14.25">
      <c r="X64" s="302"/>
      <c r="Y64" s="307" t="s">
        <v>179</v>
      </c>
      <c r="Z64" s="70"/>
      <c r="AA64" s="324">
        <f t="shared" si="34"/>
        <v>-1</v>
      </c>
      <c r="AB64" s="324">
        <f t="shared" si="34"/>
        <v>-1</v>
      </c>
      <c r="AC64" s="324">
        <f t="shared" si="34"/>
        <v>-1</v>
      </c>
      <c r="AD64" s="324">
        <f t="shared" si="34"/>
        <v>-1</v>
      </c>
      <c r="AE64" s="324">
        <f t="shared" si="34"/>
        <v>-1</v>
      </c>
      <c r="AF64" s="324">
        <f t="shared" si="34"/>
        <v>0</v>
      </c>
      <c r="AG64" s="324">
        <f t="shared" si="34"/>
        <v>0.19999999999999996</v>
      </c>
      <c r="AH64" s="324">
        <f t="shared" si="34"/>
        <v>0.5999999999999999</v>
      </c>
      <c r="AI64" s="324">
        <f t="shared" si="34"/>
        <v>2.4</v>
      </c>
      <c r="AJ64" s="324">
        <f t="shared" si="34"/>
        <v>4.3999999999999995</v>
      </c>
      <c r="AK64" s="324">
        <f t="shared" si="34"/>
        <v>7.6</v>
      </c>
      <c r="AL64" s="324">
        <f t="shared" si="34"/>
        <v>8.6</v>
      </c>
      <c r="AM64" s="324">
        <f t="shared" si="34"/>
        <v>8.4</v>
      </c>
      <c r="AN64" s="324">
        <f t="shared" si="34"/>
        <v>8.418637656903766</v>
      </c>
      <c r="AO64" s="324">
        <f t="shared" si="34"/>
        <v>8.297246861924686</v>
      </c>
      <c r="AP64" s="324">
        <f t="shared" si="34"/>
        <v>8.684610878661088</v>
      </c>
      <c r="AQ64" s="324">
        <f t="shared" si="34"/>
        <v>8.130410041841003</v>
      </c>
      <c r="AR64" s="324">
        <f t="shared" si="34"/>
        <v>8.115832635983264</v>
      </c>
      <c r="AS64" s="324">
        <f t="shared" si="35"/>
        <v>4.46</v>
      </c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</row>
    <row r="65" spans="24:57" ht="14.25">
      <c r="X65" s="302"/>
      <c r="Y65" s="307" t="s">
        <v>180</v>
      </c>
      <c r="Z65" s="70"/>
      <c r="AA65" s="324">
        <f t="shared" si="34"/>
        <v>-1</v>
      </c>
      <c r="AB65" s="324">
        <f t="shared" si="34"/>
        <v>-1</v>
      </c>
      <c r="AC65" s="324">
        <f t="shared" si="34"/>
        <v>-1</v>
      </c>
      <c r="AD65" s="324">
        <f t="shared" si="34"/>
        <v>-1</v>
      </c>
      <c r="AE65" s="324">
        <f t="shared" si="34"/>
        <v>-1</v>
      </c>
      <c r="AF65" s="324">
        <f aca="true" t="shared" si="36" ref="AF65:AR65">AF21/$Z21-1</f>
        <v>0</v>
      </c>
      <c r="AG65" s="324">
        <f t="shared" si="36"/>
        <v>-0.1116751269035533</v>
      </c>
      <c r="AH65" s="324">
        <f t="shared" si="36"/>
        <v>-0.4517766497461929</v>
      </c>
      <c r="AI65" s="324">
        <f t="shared" si="36"/>
        <v>-0.5532994923857868</v>
      </c>
      <c r="AJ65" s="324">
        <f t="shared" si="36"/>
        <v>-0.6751269035532995</v>
      </c>
      <c r="AK65" s="324">
        <f t="shared" si="36"/>
        <v>-0.817258883248731</v>
      </c>
      <c r="AL65" s="324">
        <f t="shared" si="36"/>
        <v>-0.8324873096446701</v>
      </c>
      <c r="AM65" s="324">
        <f t="shared" si="36"/>
        <v>-0.817258883248731</v>
      </c>
      <c r="AN65" s="324">
        <f t="shared" si="36"/>
        <v>-0.8274111675126904</v>
      </c>
      <c r="AO65" s="324">
        <f t="shared" si="36"/>
        <v>-0.8375634517766497</v>
      </c>
      <c r="AP65" s="324">
        <f t="shared" si="36"/>
        <v>-0.8628730964467005</v>
      </c>
      <c r="AQ65" s="324">
        <f t="shared" si="36"/>
        <v>-0.7097969543147208</v>
      </c>
      <c r="AR65" s="324">
        <f t="shared" si="36"/>
        <v>-0.7453807106598984</v>
      </c>
      <c r="AS65" s="324">
        <f t="shared" si="35"/>
        <v>-0.7263959390862944</v>
      </c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</row>
    <row r="66" spans="24:57" ht="14.25">
      <c r="X66" s="302"/>
      <c r="Y66" s="307" t="s">
        <v>172</v>
      </c>
      <c r="Z66" s="70"/>
      <c r="AA66" s="324">
        <f aca="true" t="shared" si="37" ref="AA66:AR68">AA22/$Z22-1</f>
        <v>-1</v>
      </c>
      <c r="AB66" s="324">
        <f t="shared" si="37"/>
        <v>-1</v>
      </c>
      <c r="AC66" s="324">
        <f t="shared" si="37"/>
        <v>-1</v>
      </c>
      <c r="AD66" s="324">
        <f t="shared" si="37"/>
        <v>-1</v>
      </c>
      <c r="AE66" s="324">
        <f t="shared" si="37"/>
        <v>-1</v>
      </c>
      <c r="AF66" s="324">
        <f t="shared" si="37"/>
        <v>0.026219711268121726</v>
      </c>
      <c r="AG66" s="324">
        <f t="shared" si="37"/>
        <v>0.3016018489565415</v>
      </c>
      <c r="AH66" s="324">
        <f t="shared" si="37"/>
        <v>0.6053889506161083</v>
      </c>
      <c r="AI66" s="324">
        <f t="shared" si="37"/>
        <v>0.6970972674018172</v>
      </c>
      <c r="AJ66" s="324">
        <f t="shared" si="37"/>
        <v>0.858177527887769</v>
      </c>
      <c r="AK66" s="324">
        <f t="shared" si="37"/>
        <v>1.0460818391610833</v>
      </c>
      <c r="AL66" s="324">
        <f t="shared" si="37"/>
        <v>0.6371262854232993</v>
      </c>
      <c r="AM66" s="324">
        <f t="shared" si="37"/>
        <v>0.7280986810124854</v>
      </c>
      <c r="AN66" s="324">
        <f t="shared" si="37"/>
        <v>0.6996777603756703</v>
      </c>
      <c r="AO66" s="324">
        <f t="shared" si="37"/>
        <v>0.8040978497715991</v>
      </c>
      <c r="AP66" s="324">
        <f t="shared" si="37"/>
        <v>0.5754383738234601</v>
      </c>
      <c r="AQ66" s="324">
        <f t="shared" si="37"/>
        <v>0.30913665263070955</v>
      </c>
      <c r="AR66" s="324">
        <f t="shared" si="37"/>
        <v>0.08824822723906278</v>
      </c>
      <c r="AS66" s="324">
        <f t="shared" si="35"/>
        <v>-0.1339721725568671</v>
      </c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</row>
    <row r="67" spans="24:57" ht="15" thickBot="1">
      <c r="X67" s="308"/>
      <c r="Y67" s="62" t="s">
        <v>181</v>
      </c>
      <c r="Z67" s="83"/>
      <c r="AA67" s="329">
        <f t="shared" si="37"/>
        <v>-1</v>
      </c>
      <c r="AB67" s="329">
        <f t="shared" si="37"/>
        <v>-1</v>
      </c>
      <c r="AC67" s="329">
        <f t="shared" si="37"/>
        <v>-1</v>
      </c>
      <c r="AD67" s="329">
        <f t="shared" si="37"/>
        <v>-1</v>
      </c>
      <c r="AE67" s="329">
        <f t="shared" si="37"/>
        <v>-1</v>
      </c>
      <c r="AF67" s="329">
        <f t="shared" si="37"/>
        <v>0.0003475993917010367</v>
      </c>
      <c r="AG67" s="329">
        <f t="shared" si="37"/>
        <v>0.07060612643927877</v>
      </c>
      <c r="AH67" s="329">
        <f t="shared" si="37"/>
        <v>-0.04918531392570058</v>
      </c>
      <c r="AI67" s="329">
        <f t="shared" si="37"/>
        <v>-0.15935259613295683</v>
      </c>
      <c r="AJ67" s="329">
        <f t="shared" si="37"/>
        <v>-0.5371974980842946</v>
      </c>
      <c r="AK67" s="329">
        <f t="shared" si="37"/>
        <v>-0.7227503983667192</v>
      </c>
      <c r="AL67" s="329">
        <f t="shared" si="37"/>
        <v>-0.7976605215627065</v>
      </c>
      <c r="AM67" s="329">
        <f t="shared" si="37"/>
        <v>-0.8459071171520848</v>
      </c>
      <c r="AN67" s="329">
        <f t="shared" si="37"/>
        <v>-0.8685190756983121</v>
      </c>
      <c r="AO67" s="329">
        <f t="shared" si="37"/>
        <v>-0.8876593126003869</v>
      </c>
      <c r="AP67" s="329">
        <f t="shared" si="37"/>
        <v>-0.914299024558297</v>
      </c>
      <c r="AQ67" s="329">
        <f t="shared" si="37"/>
        <v>-0.9078650998030209</v>
      </c>
      <c r="AR67" s="329">
        <f t="shared" si="37"/>
        <v>-0.9161537386477985</v>
      </c>
      <c r="AS67" s="329">
        <f t="shared" si="35"/>
        <v>-0.921093847290788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</row>
    <row r="68" spans="2:61" ht="15" thickTop="1">
      <c r="B68" s="1" t="s">
        <v>182</v>
      </c>
      <c r="X68" s="311" t="s">
        <v>185</v>
      </c>
      <c r="Y68" s="312"/>
      <c r="Z68" s="330"/>
      <c r="AA68" s="331">
        <f t="shared" si="37"/>
        <v>-1</v>
      </c>
      <c r="AB68" s="331">
        <f t="shared" si="37"/>
        <v>-1</v>
      </c>
      <c r="AC68" s="331">
        <f t="shared" si="37"/>
        <v>-1</v>
      </c>
      <c r="AD68" s="331">
        <f t="shared" si="37"/>
        <v>-1</v>
      </c>
      <c r="AE68" s="331">
        <f t="shared" si="37"/>
        <v>-1</v>
      </c>
      <c r="AF68" s="331">
        <f>AF24/$Z24-1</f>
        <v>0.007188578358419129</v>
      </c>
      <c r="AG68" s="331">
        <f t="shared" si="37"/>
        <v>0.0218697499594267</v>
      </c>
      <c r="AH68" s="331">
        <f t="shared" si="37"/>
        <v>-0.0004391136901071846</v>
      </c>
      <c r="AI68" s="331">
        <f t="shared" si="37"/>
        <v>-0.09070499521661524</v>
      </c>
      <c r="AJ68" s="331">
        <f t="shared" si="37"/>
        <v>-0.22244283243981644</v>
      </c>
      <c r="AK68" s="331">
        <f t="shared" si="37"/>
        <v>-0.3039811487287042</v>
      </c>
      <c r="AL68" s="331">
        <f t="shared" si="37"/>
        <v>-0.41073945672339907</v>
      </c>
      <c r="AM68" s="331">
        <f t="shared" si="37"/>
        <v>-0.47790989803123174</v>
      </c>
      <c r="AN68" s="331">
        <f t="shared" si="37"/>
        <v>-0.488217808710372</v>
      </c>
      <c r="AO68" s="331">
        <f t="shared" si="37"/>
        <v>-0.5482260497406601</v>
      </c>
      <c r="AP68" s="331">
        <f t="shared" si="37"/>
        <v>-0.5693513825846854</v>
      </c>
      <c r="AQ68" s="331">
        <f t="shared" si="37"/>
        <v>-0.5318508904360744</v>
      </c>
      <c r="AR68" s="331">
        <f t="shared" si="37"/>
        <v>-0.5293568195557428</v>
      </c>
      <c r="AS68" s="331">
        <f t="shared" si="35"/>
        <v>-0.5381666051467905</v>
      </c>
      <c r="AT68" s="92">
        <f aca="true" t="shared" si="38" ref="AT68:BE68">SUM(AT50:AT67)</f>
        <v>0</v>
      </c>
      <c r="AU68" s="92">
        <f t="shared" si="38"/>
        <v>0</v>
      </c>
      <c r="AV68" s="92">
        <f t="shared" si="38"/>
        <v>0</v>
      </c>
      <c r="AW68" s="92">
        <f t="shared" si="38"/>
        <v>0</v>
      </c>
      <c r="AX68" s="92">
        <f t="shared" si="38"/>
        <v>0</v>
      </c>
      <c r="AY68" s="92">
        <f t="shared" si="38"/>
        <v>0</v>
      </c>
      <c r="AZ68" s="92">
        <f t="shared" si="38"/>
        <v>0</v>
      </c>
      <c r="BA68" s="92">
        <f t="shared" si="38"/>
        <v>0</v>
      </c>
      <c r="BB68" s="92">
        <f t="shared" si="38"/>
        <v>0</v>
      </c>
      <c r="BC68" s="92">
        <f t="shared" si="38"/>
        <v>0</v>
      </c>
      <c r="BD68" s="92">
        <f t="shared" si="38"/>
        <v>0</v>
      </c>
      <c r="BE68" s="92">
        <f t="shared" si="38"/>
        <v>0</v>
      </c>
      <c r="BG68" s="240"/>
      <c r="BH68" s="240"/>
      <c r="BI68" s="240"/>
    </row>
    <row r="69" ht="14.25"/>
    <row r="70" ht="14.25">
      <c r="X70" s="3" t="s">
        <v>13</v>
      </c>
    </row>
    <row r="71" spans="24:45" ht="28.5">
      <c r="X71" s="383"/>
      <c r="Y71" s="384"/>
      <c r="Z71" s="385" t="s">
        <v>124</v>
      </c>
      <c r="AA71" s="386" t="e">
        <f aca="true" t="shared" si="39" ref="AA71:AP71">Z71+1</f>
        <v>#VALUE!</v>
      </c>
      <c r="AB71" s="386" t="e">
        <f t="shared" si="39"/>
        <v>#VALUE!</v>
      </c>
      <c r="AC71" s="386" t="e">
        <f t="shared" si="39"/>
        <v>#VALUE!</v>
      </c>
      <c r="AD71" s="386" t="e">
        <f t="shared" si="39"/>
        <v>#VALUE!</v>
      </c>
      <c r="AE71" s="386" t="e">
        <f t="shared" si="39"/>
        <v>#VALUE!</v>
      </c>
      <c r="AF71" s="386">
        <v>1995</v>
      </c>
      <c r="AG71" s="386">
        <f t="shared" si="39"/>
        <v>1996</v>
      </c>
      <c r="AH71" s="386">
        <f t="shared" si="39"/>
        <v>1997</v>
      </c>
      <c r="AI71" s="386">
        <f t="shared" si="39"/>
        <v>1998</v>
      </c>
      <c r="AJ71" s="386">
        <f t="shared" si="39"/>
        <v>1999</v>
      </c>
      <c r="AK71" s="386">
        <f t="shared" si="39"/>
        <v>2000</v>
      </c>
      <c r="AL71" s="386">
        <f t="shared" si="39"/>
        <v>2001</v>
      </c>
      <c r="AM71" s="386">
        <f t="shared" si="39"/>
        <v>2002</v>
      </c>
      <c r="AN71" s="386">
        <f t="shared" si="39"/>
        <v>2003</v>
      </c>
      <c r="AO71" s="386">
        <f t="shared" si="39"/>
        <v>2004</v>
      </c>
      <c r="AP71" s="386">
        <f t="shared" si="39"/>
        <v>2005</v>
      </c>
      <c r="AQ71" s="386">
        <f>AP71+1</f>
        <v>2006</v>
      </c>
      <c r="AR71" s="386">
        <f>AQ71+1</f>
        <v>2007</v>
      </c>
      <c r="AS71" s="387" t="s">
        <v>205</v>
      </c>
    </row>
    <row r="72" spans="24:61" ht="14.25">
      <c r="X72" s="287" t="s">
        <v>184</v>
      </c>
      <c r="Y72" s="288"/>
      <c r="Z72" s="323"/>
      <c r="AA72" s="290" t="e">
        <f aca="true" t="shared" si="40" ref="AA72:AE76">AA28/$Z28-1</f>
        <v>#DIV/0!</v>
      </c>
      <c r="AB72" s="290" t="e">
        <f t="shared" si="40"/>
        <v>#DIV/0!</v>
      </c>
      <c r="AC72" s="290" t="e">
        <f t="shared" si="40"/>
        <v>#DIV/0!</v>
      </c>
      <c r="AD72" s="290" t="e">
        <f t="shared" si="40"/>
        <v>#DIV/0!</v>
      </c>
      <c r="AE72" s="290" t="e">
        <f t="shared" si="40"/>
        <v>#DIV/0!</v>
      </c>
      <c r="AF72" s="323"/>
      <c r="AG72" s="290">
        <f>AG6/AF6-1</f>
        <v>-0.017471251505902896</v>
      </c>
      <c r="AH72" s="290">
        <f aca="true" t="shared" si="41" ref="AH72:AS72">AH6/AG6-1</f>
        <v>-5.4426602978052685E-05</v>
      </c>
      <c r="AI72" s="290">
        <f t="shared" si="41"/>
        <v>-0.02457412945662396</v>
      </c>
      <c r="AJ72" s="290">
        <f t="shared" si="41"/>
        <v>0.026703917359890417</v>
      </c>
      <c r="AK72" s="290">
        <f t="shared" si="41"/>
        <v>-0.05688844537255444</v>
      </c>
      <c r="AL72" s="290">
        <f t="shared" si="41"/>
        <v>-0.1400201181483275</v>
      </c>
      <c r="AM72" s="290">
        <f t="shared" si="41"/>
        <v>-0.15308991105871905</v>
      </c>
      <c r="AN72" s="290">
        <f t="shared" si="41"/>
        <v>0.004978597927921546</v>
      </c>
      <c r="AO72" s="290">
        <f t="shared" si="41"/>
        <v>-0.23329972858728942</v>
      </c>
      <c r="AP72" s="290">
        <f t="shared" si="41"/>
        <v>0.0011682643135384474</v>
      </c>
      <c r="AQ72" s="290">
        <f t="shared" si="41"/>
        <v>0.11117891479827846</v>
      </c>
      <c r="AR72" s="290">
        <f t="shared" si="41"/>
        <v>0.13084460731618397</v>
      </c>
      <c r="AS72" s="290">
        <f t="shared" si="41"/>
        <v>0.15009442039506182</v>
      </c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H72" s="240"/>
      <c r="BI72" s="240"/>
    </row>
    <row r="73" spans="24:59" ht="14.25">
      <c r="X73" s="98"/>
      <c r="Y73" s="77" t="s">
        <v>69</v>
      </c>
      <c r="Z73" s="70"/>
      <c r="AA73" s="196" t="e">
        <f t="shared" si="40"/>
        <v>#DIV/0!</v>
      </c>
      <c r="AB73" s="196" t="e">
        <f t="shared" si="40"/>
        <v>#DIV/0!</v>
      </c>
      <c r="AC73" s="196" t="e">
        <f t="shared" si="40"/>
        <v>#DIV/0!</v>
      </c>
      <c r="AD73" s="196" t="e">
        <f t="shared" si="40"/>
        <v>#DIV/0!</v>
      </c>
      <c r="AE73" s="196" t="e">
        <f t="shared" si="40"/>
        <v>#DIV/0!</v>
      </c>
      <c r="AF73" s="70"/>
      <c r="AG73" s="196">
        <f>AG7/AF7-1</f>
        <v>-0.08068965517241378</v>
      </c>
      <c r="AH73" s="196">
        <f aca="true" t="shared" si="42" ref="AH73:AS73">AH7/AG7-1</f>
        <v>-0.057764441110277565</v>
      </c>
      <c r="AI73" s="196">
        <f t="shared" si="42"/>
        <v>-0.06210191082802552</v>
      </c>
      <c r="AJ73" s="196">
        <f t="shared" si="42"/>
        <v>0.022920203735144362</v>
      </c>
      <c r="AK73" s="196">
        <f t="shared" si="42"/>
        <v>-0.1203319502074689</v>
      </c>
      <c r="AL73" s="196">
        <f t="shared" si="42"/>
        <v>-0.24716981132075466</v>
      </c>
      <c r="AM73" s="196">
        <f t="shared" si="42"/>
        <v>-0.3471177944862156</v>
      </c>
      <c r="AN73" s="196">
        <f t="shared" si="42"/>
        <v>-0.17600767754318614</v>
      </c>
      <c r="AO73" s="196">
        <f t="shared" si="42"/>
        <v>-0.7973445143256465</v>
      </c>
      <c r="AP73" s="196">
        <f t="shared" si="42"/>
        <v>-0.5448275862068965</v>
      </c>
      <c r="AQ73" s="196">
        <f t="shared" si="42"/>
        <v>0.41792929292929304</v>
      </c>
      <c r="AR73" s="196">
        <f t="shared" si="42"/>
        <v>-0.6687444345503116</v>
      </c>
      <c r="AS73" s="196">
        <f t="shared" si="42"/>
        <v>1.1559139784946235</v>
      </c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G73" s="240"/>
    </row>
    <row r="74" spans="24:59" ht="14.25">
      <c r="X74" s="98"/>
      <c r="Y74" s="274" t="s">
        <v>169</v>
      </c>
      <c r="Z74" s="70"/>
      <c r="AA74" s="196" t="e">
        <f t="shared" si="40"/>
        <v>#DIV/0!</v>
      </c>
      <c r="AB74" s="196" t="e">
        <f t="shared" si="40"/>
        <v>#DIV/0!</v>
      </c>
      <c r="AC74" s="196" t="e">
        <f t="shared" si="40"/>
        <v>#DIV/0!</v>
      </c>
      <c r="AD74" s="196" t="e">
        <f t="shared" si="40"/>
        <v>#DIV/0!</v>
      </c>
      <c r="AE74" s="196" t="e">
        <f t="shared" si="40"/>
        <v>#DIV/0!</v>
      </c>
      <c r="AF74" s="70"/>
      <c r="AG74" s="196">
        <f>AG8/AF8-1</f>
        <v>-0.04977963658782447</v>
      </c>
      <c r="AH74" s="196">
        <f aca="true" t="shared" si="43" ref="AH74:AS74">AH8/AG8-1</f>
        <v>-0.1609456923913235</v>
      </c>
      <c r="AI74" s="196">
        <f t="shared" si="43"/>
        <v>-0.29248935447634483</v>
      </c>
      <c r="AJ74" s="196">
        <f t="shared" si="43"/>
        <v>-0.4016349860428021</v>
      </c>
      <c r="AK74" s="196">
        <f t="shared" si="43"/>
        <v>0.5910684092956675</v>
      </c>
      <c r="AL74" s="196">
        <f t="shared" si="43"/>
        <v>0.46148565577744227</v>
      </c>
      <c r="AM74" s="196">
        <f t="shared" si="43"/>
        <v>-0.042212892884817776</v>
      </c>
      <c r="AN74" s="196">
        <f t="shared" si="43"/>
        <v>0.20993513816042841</v>
      </c>
      <c r="AO74" s="196">
        <f t="shared" si="43"/>
        <v>0.03468585338374308</v>
      </c>
      <c r="AP74" s="196">
        <f t="shared" si="43"/>
        <v>-0.2194370548736495</v>
      </c>
      <c r="AQ74" s="196">
        <f t="shared" si="43"/>
        <v>-0.2024367146032756</v>
      </c>
      <c r="AR74" s="196">
        <f t="shared" si="43"/>
        <v>-0.004639323689701991</v>
      </c>
      <c r="AS74" s="196">
        <f t="shared" si="43"/>
        <v>-0.17052995506918178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G74" s="240"/>
    </row>
    <row r="75" spans="24:57" ht="14.25">
      <c r="X75" s="98"/>
      <c r="Y75" s="294" t="s">
        <v>170</v>
      </c>
      <c r="Z75" s="70"/>
      <c r="AA75" s="196" t="e">
        <f t="shared" si="40"/>
        <v>#DIV/0!</v>
      </c>
      <c r="AB75" s="196" t="e">
        <f t="shared" si="40"/>
        <v>#DIV/0!</v>
      </c>
      <c r="AC75" s="196" t="e">
        <f t="shared" si="40"/>
        <v>#DIV/0!</v>
      </c>
      <c r="AD75" s="196" t="e">
        <f t="shared" si="40"/>
        <v>#DIV/0!</v>
      </c>
      <c r="AE75" s="196" t="e">
        <f t="shared" si="40"/>
        <v>#DIV/0!</v>
      </c>
      <c r="AF75" s="70"/>
      <c r="AG75" s="196">
        <f>AG9/AF9-1</f>
        <v>0.43609755384344595</v>
      </c>
      <c r="AH75" s="196">
        <f aca="true" t="shared" si="44" ref="AH75:AS75">AH9/AG9-1</f>
        <v>0.3115546367345008</v>
      </c>
      <c r="AI75" s="196">
        <f t="shared" si="44"/>
        <v>0.21903531906119333</v>
      </c>
      <c r="AJ75" s="196">
        <f t="shared" si="44"/>
        <v>0.1822087938176411</v>
      </c>
      <c r="AK75" s="196">
        <f t="shared" si="44"/>
        <v>0.17857092327788515</v>
      </c>
      <c r="AL75" s="196">
        <f t="shared" si="44"/>
        <v>0.19823447098822067</v>
      </c>
      <c r="AM75" s="196">
        <f t="shared" si="44"/>
        <v>0.23208093066681745</v>
      </c>
      <c r="AN75" s="196">
        <f t="shared" si="44"/>
        <v>0.23857694489546577</v>
      </c>
      <c r="AO75" s="196">
        <f t="shared" si="44"/>
        <v>0.25658096312331824</v>
      </c>
      <c r="AP75" s="196">
        <f t="shared" si="44"/>
        <v>0.24055399710680136</v>
      </c>
      <c r="AQ75" s="196">
        <f t="shared" si="44"/>
        <v>0.20990018980709602</v>
      </c>
      <c r="AR75" s="196">
        <f t="shared" si="44"/>
        <v>0.2336125716834574</v>
      </c>
      <c r="AS75" s="196">
        <f t="shared" si="44"/>
        <v>0.15717523002599632</v>
      </c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</row>
    <row r="76" spans="24:59" ht="14.25">
      <c r="X76" s="98"/>
      <c r="Y76" s="61" t="s">
        <v>15</v>
      </c>
      <c r="Z76" s="70"/>
      <c r="AA76" s="196" t="e">
        <f t="shared" si="40"/>
        <v>#DIV/0!</v>
      </c>
      <c r="AB76" s="196" t="e">
        <f t="shared" si="40"/>
        <v>#DIV/0!</v>
      </c>
      <c r="AC76" s="196" t="e">
        <f t="shared" si="40"/>
        <v>#DIV/0!</v>
      </c>
      <c r="AD76" s="196" t="e">
        <f t="shared" si="40"/>
        <v>#DIV/0!</v>
      </c>
      <c r="AE76" s="196" t="e">
        <f t="shared" si="40"/>
        <v>#DIV/0!</v>
      </c>
      <c r="AF76" s="70"/>
      <c r="AG76" s="196">
        <f>AG10/AF10-1</f>
        <v>-0.08951655746414</v>
      </c>
      <c r="AH76" s="196">
        <f aca="true" t="shared" si="45" ref="AH76:AS76">AH10/AG10-1</f>
        <v>0.0348633667217737</v>
      </c>
      <c r="AI76" s="196">
        <f t="shared" si="45"/>
        <v>-0.03796457266362829</v>
      </c>
      <c r="AJ76" s="196">
        <f t="shared" si="45"/>
        <v>0.00952380952380949</v>
      </c>
      <c r="AK76" s="196">
        <f t="shared" si="45"/>
        <v>0.06509433962264155</v>
      </c>
      <c r="AL76" s="196">
        <f t="shared" si="45"/>
        <v>-0.0678624151166225</v>
      </c>
      <c r="AM76" s="196">
        <f t="shared" si="45"/>
        <v>0.08825998131225954</v>
      </c>
      <c r="AN76" s="196">
        <f t="shared" si="45"/>
        <v>0.48829966819954596</v>
      </c>
      <c r="AO76" s="196">
        <f t="shared" si="45"/>
        <v>-0.09350738241908685</v>
      </c>
      <c r="AP76" s="196">
        <f t="shared" si="45"/>
        <v>-0.39527759500361337</v>
      </c>
      <c r="AQ76" s="196">
        <f t="shared" si="45"/>
        <v>-0.1486568442081979</v>
      </c>
      <c r="AR76" s="196">
        <f t="shared" si="45"/>
        <v>0.0206587328193093</v>
      </c>
      <c r="AS76" s="196">
        <f t="shared" si="45"/>
        <v>-0.09557827318635304</v>
      </c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G76" s="240"/>
    </row>
    <row r="77" spans="24:59" ht="14.25">
      <c r="X77" s="98"/>
      <c r="Y77" s="71" t="s">
        <v>186</v>
      </c>
      <c r="Z77" s="70"/>
      <c r="AA77" s="324"/>
      <c r="AB77" s="324"/>
      <c r="AC77" s="324"/>
      <c r="AD77" s="324"/>
      <c r="AE77" s="324"/>
      <c r="AF77" s="70"/>
      <c r="AG77" s="377" t="s">
        <v>187</v>
      </c>
      <c r="AH77" s="196">
        <f aca="true" t="shared" si="46" ref="AH77:AS77">AH11/AG11-1</f>
        <v>1.7182817999999997</v>
      </c>
      <c r="AI77" s="196">
        <f t="shared" si="46"/>
        <v>1.7182818000000002</v>
      </c>
      <c r="AJ77" s="196">
        <f t="shared" si="46"/>
        <v>1.0753952226105268</v>
      </c>
      <c r="AK77" s="196">
        <f t="shared" si="46"/>
        <v>0.22852751947016658</v>
      </c>
      <c r="AL77" s="196">
        <f t="shared" si="46"/>
        <v>0.15727548757433207</v>
      </c>
      <c r="AM77" s="196">
        <f t="shared" si="46"/>
        <v>0.11772324366993003</v>
      </c>
      <c r="AN77" s="196">
        <f t="shared" si="46"/>
        <v>0.09290247891141634</v>
      </c>
      <c r="AO77" s="196">
        <f t="shared" si="46"/>
        <v>0.07101670691650419</v>
      </c>
      <c r="AP77" s="196">
        <f t="shared" si="46"/>
        <v>0.049113163061285325</v>
      </c>
      <c r="AQ77" s="196">
        <f t="shared" si="46"/>
        <v>0.01778344205270077</v>
      </c>
      <c r="AR77" s="196">
        <f t="shared" si="46"/>
        <v>0.0346294178737665</v>
      </c>
      <c r="AS77" s="196">
        <f t="shared" si="46"/>
        <v>-0.016874297177372988</v>
      </c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G77" s="240"/>
    </row>
    <row r="78" spans="24:59" ht="14.25">
      <c r="X78" s="98"/>
      <c r="Y78" s="71" t="s">
        <v>171</v>
      </c>
      <c r="Z78" s="70"/>
      <c r="AA78" s="324" t="e">
        <f aca="true" t="shared" si="47" ref="AA78:AE88">AA34/$Z34-1</f>
        <v>#DIV/0!</v>
      </c>
      <c r="AB78" s="324" t="e">
        <f t="shared" si="47"/>
        <v>#DIV/0!</v>
      </c>
      <c r="AC78" s="324" t="e">
        <f t="shared" si="47"/>
        <v>#DIV/0!</v>
      </c>
      <c r="AD78" s="324" t="e">
        <f t="shared" si="47"/>
        <v>#DIV/0!</v>
      </c>
      <c r="AE78" s="324" t="e">
        <f t="shared" si="47"/>
        <v>#DIV/0!</v>
      </c>
      <c r="AF78" s="70"/>
      <c r="AG78" s="324">
        <f aca="true" t="shared" si="48" ref="AG78:AS89">AG12/AF12-1</f>
        <v>0.5261904761904761</v>
      </c>
      <c r="AH78" s="324">
        <f t="shared" si="48"/>
        <v>0.2708580343213729</v>
      </c>
      <c r="AI78" s="324">
        <f t="shared" si="48"/>
        <v>0.0808966143723453</v>
      </c>
      <c r="AJ78" s="324">
        <f t="shared" si="48"/>
        <v>-0.01794394221596307</v>
      </c>
      <c r="AK78" s="324">
        <f t="shared" si="48"/>
        <v>0.00854380608751959</v>
      </c>
      <c r="AL78" s="324">
        <f t="shared" si="48"/>
        <v>-0.053200538677108056</v>
      </c>
      <c r="AM78" s="324">
        <f t="shared" si="48"/>
        <v>-0.00013005102919205758</v>
      </c>
      <c r="AN78" s="324">
        <f t="shared" si="48"/>
        <v>-0.0357780019700259</v>
      </c>
      <c r="AO78" s="324">
        <f t="shared" si="48"/>
        <v>-0.16916697620180488</v>
      </c>
      <c r="AP78" s="324">
        <f t="shared" si="48"/>
        <v>-0.2687335255603287</v>
      </c>
      <c r="AQ78" s="324">
        <f t="shared" si="48"/>
        <v>-0.32757868245065813</v>
      </c>
      <c r="AR78" s="324">
        <f t="shared" si="48"/>
        <v>-0.1960491820494602</v>
      </c>
      <c r="AS78" s="324">
        <f t="shared" si="48"/>
        <v>0.0467963208589981</v>
      </c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G78" s="240"/>
    </row>
    <row r="79" spans="24:60" ht="14.25">
      <c r="X79" s="98"/>
      <c r="Y79" s="71" t="s">
        <v>172</v>
      </c>
      <c r="Z79" s="70"/>
      <c r="AA79" s="324" t="e">
        <f t="shared" si="47"/>
        <v>#DIV/0!</v>
      </c>
      <c r="AB79" s="324" t="e">
        <f t="shared" si="47"/>
        <v>#DIV/0!</v>
      </c>
      <c r="AC79" s="324" t="e">
        <f t="shared" si="47"/>
        <v>#DIV/0!</v>
      </c>
      <c r="AD79" s="324" t="e">
        <f t="shared" si="47"/>
        <v>#DIV/0!</v>
      </c>
      <c r="AE79" s="324" t="e">
        <f t="shared" si="47"/>
        <v>#DIV/0!</v>
      </c>
      <c r="AF79" s="70"/>
      <c r="AG79" s="324">
        <f t="shared" si="48"/>
        <v>-0.03593924144522609</v>
      </c>
      <c r="AH79" s="324">
        <f t="shared" si="48"/>
        <v>0.12011605525015279</v>
      </c>
      <c r="AI79" s="324">
        <f t="shared" si="48"/>
        <v>-0.060067001517263185</v>
      </c>
      <c r="AJ79" s="324">
        <f t="shared" si="48"/>
        <v>0.0351877172937185</v>
      </c>
      <c r="AK79" s="324">
        <f t="shared" si="48"/>
        <v>0.0464255159234761</v>
      </c>
      <c r="AL79" s="324">
        <f t="shared" si="48"/>
        <v>-0.2241316384886034</v>
      </c>
      <c r="AM79" s="324">
        <f t="shared" si="48"/>
        <v>-0.017732160678917697</v>
      </c>
      <c r="AN79" s="324">
        <f t="shared" si="48"/>
        <v>-0.03188383677816209</v>
      </c>
      <c r="AO79" s="324">
        <f t="shared" si="48"/>
        <v>0.13577710561366274</v>
      </c>
      <c r="AP79" s="324">
        <f t="shared" si="48"/>
        <v>-0.030320158465462876</v>
      </c>
      <c r="AQ79" s="324">
        <f t="shared" si="48"/>
        <v>0.0887869965174497</v>
      </c>
      <c r="AR79" s="324">
        <f t="shared" si="48"/>
        <v>0.07095572249888615</v>
      </c>
      <c r="AS79" s="324">
        <f t="shared" si="48"/>
        <v>-0.1143591266642302</v>
      </c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G79" s="240"/>
      <c r="BH79" s="240"/>
    </row>
    <row r="80" spans="24:60" ht="14.25">
      <c r="X80" s="295" t="s">
        <v>173</v>
      </c>
      <c r="Y80" s="296"/>
      <c r="Z80" s="325"/>
      <c r="AA80" s="326" t="e">
        <f t="shared" si="47"/>
        <v>#DIV/0!</v>
      </c>
      <c r="AB80" s="326" t="e">
        <f t="shared" si="47"/>
        <v>#DIV/0!</v>
      </c>
      <c r="AC80" s="326" t="e">
        <f t="shared" si="47"/>
        <v>#DIV/0!</v>
      </c>
      <c r="AD80" s="326" t="e">
        <f t="shared" si="47"/>
        <v>#DIV/0!</v>
      </c>
      <c r="AE80" s="326" t="e">
        <f t="shared" si="47"/>
        <v>#DIV/0!</v>
      </c>
      <c r="AF80" s="325"/>
      <c r="AG80" s="326">
        <f t="shared" si="48"/>
        <v>0.037086196048969455</v>
      </c>
      <c r="AH80" s="326">
        <f t="shared" si="48"/>
        <v>0.09394278568519887</v>
      </c>
      <c r="AI80" s="326">
        <f t="shared" si="48"/>
        <v>-0.1695633798677223</v>
      </c>
      <c r="AJ80" s="326">
        <f t="shared" si="48"/>
        <v>-0.21827600943741388</v>
      </c>
      <c r="AK80" s="326">
        <f t="shared" si="48"/>
        <v>-0.0869817501224015</v>
      </c>
      <c r="AL80" s="326">
        <f t="shared" si="48"/>
        <v>-0.16664179795011003</v>
      </c>
      <c r="AM80" s="326">
        <f t="shared" si="48"/>
        <v>-0.0722318746804883</v>
      </c>
      <c r="AN80" s="326">
        <f t="shared" si="48"/>
        <v>-0.036261506992082526</v>
      </c>
      <c r="AO80" s="326">
        <f t="shared" si="48"/>
        <v>0.04133551842197236</v>
      </c>
      <c r="AP80" s="326">
        <f t="shared" si="48"/>
        <v>-0.06368161101990666</v>
      </c>
      <c r="AQ80" s="326">
        <f t="shared" si="48"/>
        <v>0.04466575350325397</v>
      </c>
      <c r="AR80" s="326">
        <f t="shared" si="48"/>
        <v>-0.12367889491732875</v>
      </c>
      <c r="AS80" s="326">
        <f t="shared" si="48"/>
        <v>-0.2803233775601517</v>
      </c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G80" s="240"/>
      <c r="BH80" s="240"/>
    </row>
    <row r="81" spans="24:57" ht="14.25">
      <c r="X81" s="300"/>
      <c r="Y81" s="294" t="s">
        <v>174</v>
      </c>
      <c r="Z81" s="70"/>
      <c r="AA81" s="324" t="e">
        <f t="shared" si="47"/>
        <v>#DIV/0!</v>
      </c>
      <c r="AB81" s="324" t="e">
        <f t="shared" si="47"/>
        <v>#DIV/0!</v>
      </c>
      <c r="AC81" s="324" t="e">
        <f t="shared" si="47"/>
        <v>#DIV/0!</v>
      </c>
      <c r="AD81" s="324" t="e">
        <f t="shared" si="47"/>
        <v>#DIV/0!</v>
      </c>
      <c r="AE81" s="324" t="e">
        <f t="shared" si="47"/>
        <v>#DIV/0!</v>
      </c>
      <c r="AF81" s="70"/>
      <c r="AG81" s="324">
        <f t="shared" si="48"/>
        <v>-0.05530928486286646</v>
      </c>
      <c r="AH81" s="324">
        <f t="shared" si="48"/>
        <v>-0.09783114315618113</v>
      </c>
      <c r="AI81" s="324">
        <f t="shared" si="48"/>
        <v>-0.16884958359612734</v>
      </c>
      <c r="AJ81" s="324">
        <f t="shared" si="48"/>
        <v>-0.4104575163398694</v>
      </c>
      <c r="AK81" s="324">
        <f t="shared" si="48"/>
        <v>-0.38930437070164214</v>
      </c>
      <c r="AL81" s="324">
        <f t="shared" si="48"/>
        <v>-0.11567465362216278</v>
      </c>
      <c r="AM81" s="324">
        <f t="shared" si="48"/>
        <v>-0.05675953698356273</v>
      </c>
      <c r="AN81" s="324">
        <f t="shared" si="48"/>
        <v>0.02501426368261539</v>
      </c>
      <c r="AO81" s="324">
        <f t="shared" si="48"/>
        <v>-0.026518965604786948</v>
      </c>
      <c r="AP81" s="324">
        <f t="shared" si="48"/>
        <v>-0.00010607583992394698</v>
      </c>
      <c r="AQ81" s="324">
        <f t="shared" si="48"/>
        <v>0.0014724776025694108</v>
      </c>
      <c r="AR81" s="324">
        <f t="shared" si="48"/>
        <v>-0.008849359871622497</v>
      </c>
      <c r="AS81" s="324">
        <f t="shared" si="48"/>
        <v>-0.0015128593040846239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</row>
    <row r="82" spans="24:57" ht="14.25">
      <c r="X82" s="300"/>
      <c r="Y82" s="294" t="s">
        <v>175</v>
      </c>
      <c r="Z82" s="70"/>
      <c r="AA82" s="324" t="e">
        <f t="shared" si="47"/>
        <v>#DIV/0!</v>
      </c>
      <c r="AB82" s="324" t="e">
        <f t="shared" si="47"/>
        <v>#DIV/0!</v>
      </c>
      <c r="AC82" s="324" t="e">
        <f t="shared" si="47"/>
        <v>#DIV/0!</v>
      </c>
      <c r="AD82" s="324" t="e">
        <f t="shared" si="47"/>
        <v>#DIV/0!</v>
      </c>
      <c r="AE82" s="324" t="e">
        <f t="shared" si="47"/>
        <v>#DIV/0!</v>
      </c>
      <c r="AF82" s="70"/>
      <c r="AG82" s="324">
        <f t="shared" si="48"/>
        <v>0.3210985121583536</v>
      </c>
      <c r="AH82" s="324">
        <f t="shared" si="48"/>
        <v>0.40583449097043056</v>
      </c>
      <c r="AI82" s="324">
        <f t="shared" si="48"/>
        <v>-0.019268774703557257</v>
      </c>
      <c r="AJ82" s="324">
        <f t="shared" si="48"/>
        <v>-0.08536883771140691</v>
      </c>
      <c r="AK82" s="324">
        <f t="shared" si="48"/>
        <v>0.06933778169457394</v>
      </c>
      <c r="AL82" s="324">
        <f t="shared" si="48"/>
        <v>-0.20338484179543803</v>
      </c>
      <c r="AM82" s="324">
        <f t="shared" si="48"/>
        <v>-0.06713467578052812</v>
      </c>
      <c r="AN82" s="324">
        <f t="shared" si="48"/>
        <v>-0.04388466413181269</v>
      </c>
      <c r="AO82" s="324">
        <f t="shared" si="48"/>
        <v>-0.10227837613918811</v>
      </c>
      <c r="AP82" s="324">
        <f t="shared" si="48"/>
        <v>-0.03386092012366759</v>
      </c>
      <c r="AQ82" s="324">
        <f t="shared" si="48"/>
        <v>0.0497368320501308</v>
      </c>
      <c r="AR82" s="324">
        <f t="shared" si="48"/>
        <v>-0.10933216704468662</v>
      </c>
      <c r="AS82" s="324">
        <f t="shared" si="48"/>
        <v>-0.3310545596651955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</row>
    <row r="83" spans="24:57" ht="14.25">
      <c r="X83" s="300"/>
      <c r="Y83" s="294" t="s">
        <v>176</v>
      </c>
      <c r="Z83" s="70"/>
      <c r="AA83" s="324" t="e">
        <f t="shared" si="47"/>
        <v>#DIV/0!</v>
      </c>
      <c r="AB83" s="324" t="e">
        <f t="shared" si="47"/>
        <v>#DIV/0!</v>
      </c>
      <c r="AC83" s="324" t="e">
        <f t="shared" si="47"/>
        <v>#DIV/0!</v>
      </c>
      <c r="AD83" s="324" t="e">
        <f t="shared" si="47"/>
        <v>#DIV/0!</v>
      </c>
      <c r="AE83" s="324" t="e">
        <f t="shared" si="47"/>
        <v>#DIV/0!</v>
      </c>
      <c r="AF83" s="70"/>
      <c r="AG83" s="324">
        <f t="shared" si="48"/>
        <v>-0.022816887906103145</v>
      </c>
      <c r="AH83" s="324">
        <f t="shared" si="48"/>
        <v>-0.0024399647926416357</v>
      </c>
      <c r="AI83" s="324">
        <f t="shared" si="48"/>
        <v>-0.27862280509657866</v>
      </c>
      <c r="AJ83" s="324">
        <f t="shared" si="48"/>
        <v>-0.422134039679516</v>
      </c>
      <c r="AK83" s="324">
        <f t="shared" si="48"/>
        <v>-0.3764518423018477</v>
      </c>
      <c r="AL83" s="324">
        <f t="shared" si="48"/>
        <v>-0.0015388999779508694</v>
      </c>
      <c r="AM83" s="324">
        <f t="shared" si="48"/>
        <v>-0.21110599188196633</v>
      </c>
      <c r="AN83" s="324">
        <f t="shared" si="48"/>
        <v>-0.09705878866780238</v>
      </c>
      <c r="AO83" s="324">
        <f t="shared" si="48"/>
        <v>0.0818662661010392</v>
      </c>
      <c r="AP83" s="324">
        <f t="shared" si="48"/>
        <v>0.133816829377311</v>
      </c>
      <c r="AQ83" s="324">
        <f t="shared" si="48"/>
        <v>-0.009810077593495503</v>
      </c>
      <c r="AR83" s="324">
        <f t="shared" si="48"/>
        <v>-0.14991582499519873</v>
      </c>
      <c r="AS83" s="324">
        <f t="shared" si="48"/>
        <v>-0.3158863059527206</v>
      </c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</row>
    <row r="84" spans="24:57" ht="14.25">
      <c r="X84" s="301"/>
      <c r="Y84" s="294" t="s">
        <v>177</v>
      </c>
      <c r="Z84" s="70"/>
      <c r="AA84" s="324" t="e">
        <f t="shared" si="47"/>
        <v>#DIV/0!</v>
      </c>
      <c r="AB84" s="324" t="e">
        <f t="shared" si="47"/>
        <v>#DIV/0!</v>
      </c>
      <c r="AC84" s="324" t="e">
        <f t="shared" si="47"/>
        <v>#DIV/0!</v>
      </c>
      <c r="AD84" s="324" t="e">
        <f t="shared" si="47"/>
        <v>#DIV/0!</v>
      </c>
      <c r="AE84" s="324" t="e">
        <f t="shared" si="47"/>
        <v>#DIV/0!</v>
      </c>
      <c r="AF84" s="70"/>
      <c r="AG84" s="324">
        <f t="shared" si="48"/>
        <v>0.16752954645977347</v>
      </c>
      <c r="AH84" s="324">
        <f t="shared" si="48"/>
        <v>0.2774576158395998</v>
      </c>
      <c r="AI84" s="324">
        <f t="shared" si="48"/>
        <v>0.019791144208720413</v>
      </c>
      <c r="AJ84" s="324">
        <f t="shared" si="48"/>
        <v>0.055520153867064215</v>
      </c>
      <c r="AK84" s="324">
        <f t="shared" si="48"/>
        <v>0.11672788153977254</v>
      </c>
      <c r="AL84" s="324">
        <f t="shared" si="48"/>
        <v>-0.2347990542205789</v>
      </c>
      <c r="AM84" s="324">
        <f t="shared" si="48"/>
        <v>0.010783743331856721</v>
      </c>
      <c r="AN84" s="324">
        <f t="shared" si="48"/>
        <v>-0.005882820017392931</v>
      </c>
      <c r="AO84" s="324">
        <f t="shared" si="48"/>
        <v>0.05611588866303885</v>
      </c>
      <c r="AP84" s="324">
        <f t="shared" si="48"/>
        <v>-0.1566463480706004</v>
      </c>
      <c r="AQ84" s="324">
        <f t="shared" si="48"/>
        <v>0.0760349311123949</v>
      </c>
      <c r="AR84" s="324">
        <f t="shared" si="48"/>
        <v>-0.1128078650451646</v>
      </c>
      <c r="AS84" s="324">
        <f t="shared" si="48"/>
        <v>-0.2520619215606251</v>
      </c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</row>
    <row r="85" spans="24:57" ht="14.25">
      <c r="X85" s="302" t="s">
        <v>178</v>
      </c>
      <c r="Y85" s="303"/>
      <c r="Z85" s="327"/>
      <c r="AA85" s="328" t="e">
        <f t="shared" si="47"/>
        <v>#DIV/0!</v>
      </c>
      <c r="AB85" s="328" t="e">
        <f t="shared" si="47"/>
        <v>#DIV/0!</v>
      </c>
      <c r="AC85" s="328" t="e">
        <f t="shared" si="47"/>
        <v>#DIV/0!</v>
      </c>
      <c r="AD85" s="328" t="e">
        <f t="shared" si="47"/>
        <v>#DIV/0!</v>
      </c>
      <c r="AE85" s="328" t="e">
        <f t="shared" si="47"/>
        <v>#DIV/0!</v>
      </c>
      <c r="AF85" s="327"/>
      <c r="AG85" s="328">
        <f t="shared" si="48"/>
        <v>0.03383537911597645</v>
      </c>
      <c r="AH85" s="328">
        <f t="shared" si="48"/>
        <v>-0.14469254954881794</v>
      </c>
      <c r="AI85" s="328">
        <f t="shared" si="48"/>
        <v>-0.09161192691857345</v>
      </c>
      <c r="AJ85" s="328">
        <f t="shared" si="48"/>
        <v>-0.3166575153318747</v>
      </c>
      <c r="AK85" s="328">
        <f t="shared" si="48"/>
        <v>-0.22786822862483014</v>
      </c>
      <c r="AL85" s="328">
        <f t="shared" si="48"/>
        <v>-0.1705610340009659</v>
      </c>
      <c r="AM85" s="328">
        <f t="shared" si="48"/>
        <v>-0.06422153559340249</v>
      </c>
      <c r="AN85" s="328">
        <f t="shared" si="48"/>
        <v>-0.058354444662845784</v>
      </c>
      <c r="AO85" s="328">
        <f t="shared" si="48"/>
        <v>-0.030078104303795095</v>
      </c>
      <c r="AP85" s="328">
        <f t="shared" si="48"/>
        <v>-0.1211620619177104</v>
      </c>
      <c r="AQ85" s="328">
        <f t="shared" si="48"/>
        <v>0.09655060186699771</v>
      </c>
      <c r="AR85" s="328">
        <f t="shared" si="48"/>
        <v>-0.10250832545560962</v>
      </c>
      <c r="AS85" s="328">
        <f t="shared" si="48"/>
        <v>-0.14662344061085542</v>
      </c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</row>
    <row r="86" spans="24:57" ht="14.25">
      <c r="X86" s="302"/>
      <c r="Y86" s="307" t="s">
        <v>179</v>
      </c>
      <c r="Z86" s="70"/>
      <c r="AA86" s="324" t="e">
        <f t="shared" si="47"/>
        <v>#DIV/0!</v>
      </c>
      <c r="AB86" s="324" t="e">
        <f t="shared" si="47"/>
        <v>#DIV/0!</v>
      </c>
      <c r="AC86" s="324" t="e">
        <f t="shared" si="47"/>
        <v>#DIV/0!</v>
      </c>
      <c r="AD86" s="324" t="e">
        <f t="shared" si="47"/>
        <v>#DIV/0!</v>
      </c>
      <c r="AE86" s="324" t="e">
        <f t="shared" si="47"/>
        <v>#DIV/0!</v>
      </c>
      <c r="AF86" s="70"/>
      <c r="AG86" s="324">
        <f t="shared" si="48"/>
        <v>0.19999999999999996</v>
      </c>
      <c r="AH86" s="324">
        <f t="shared" si="48"/>
        <v>0.33333333333333326</v>
      </c>
      <c r="AI86" s="324">
        <f t="shared" si="48"/>
        <v>1.125</v>
      </c>
      <c r="AJ86" s="324">
        <f t="shared" si="48"/>
        <v>0.588235294117647</v>
      </c>
      <c r="AK86" s="324">
        <f t="shared" si="48"/>
        <v>0.5925925925925928</v>
      </c>
      <c r="AL86" s="324">
        <f t="shared" si="48"/>
        <v>0.11627906976744184</v>
      </c>
      <c r="AM86" s="324">
        <f t="shared" si="48"/>
        <v>-0.02083333333333337</v>
      </c>
      <c r="AN86" s="324">
        <f t="shared" si="48"/>
        <v>0.0019827294578473875</v>
      </c>
      <c r="AO86" s="324">
        <f t="shared" si="48"/>
        <v>-0.012888360227989226</v>
      </c>
      <c r="AP86" s="324">
        <f t="shared" si="48"/>
        <v>0.041664378981135286</v>
      </c>
      <c r="AQ86" s="324">
        <f t="shared" si="48"/>
        <v>-0.05722489460482105</v>
      </c>
      <c r="AR86" s="324">
        <f t="shared" si="48"/>
        <v>-0.0015965773487648383</v>
      </c>
      <c r="AS86" s="324">
        <f t="shared" si="48"/>
        <v>-0.40104209697230075</v>
      </c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</row>
    <row r="87" spans="24:57" ht="14.25">
      <c r="X87" s="302"/>
      <c r="Y87" s="307" t="s">
        <v>180</v>
      </c>
      <c r="Z87" s="70"/>
      <c r="AA87" s="324" t="e">
        <f t="shared" si="47"/>
        <v>#DIV/0!</v>
      </c>
      <c r="AB87" s="324" t="e">
        <f t="shared" si="47"/>
        <v>#DIV/0!</v>
      </c>
      <c r="AC87" s="324" t="e">
        <f t="shared" si="47"/>
        <v>#DIV/0!</v>
      </c>
      <c r="AD87" s="324" t="e">
        <f t="shared" si="47"/>
        <v>#DIV/0!</v>
      </c>
      <c r="AE87" s="324" t="e">
        <f t="shared" si="47"/>
        <v>#DIV/0!</v>
      </c>
      <c r="AF87" s="70"/>
      <c r="AG87" s="324">
        <f t="shared" si="48"/>
        <v>-0.1116751269035533</v>
      </c>
      <c r="AH87" s="324">
        <f t="shared" si="48"/>
        <v>-0.3828571428571429</v>
      </c>
      <c r="AI87" s="324">
        <f t="shared" si="48"/>
        <v>-0.18518518518518523</v>
      </c>
      <c r="AJ87" s="324">
        <f t="shared" si="48"/>
        <v>-0.2727272727272727</v>
      </c>
      <c r="AK87" s="324">
        <f t="shared" si="48"/>
        <v>-0.4375</v>
      </c>
      <c r="AL87" s="324">
        <f t="shared" si="48"/>
        <v>-0.08333333333333326</v>
      </c>
      <c r="AM87" s="324">
        <f t="shared" si="48"/>
        <v>0.09090909090909083</v>
      </c>
      <c r="AN87" s="324">
        <f t="shared" si="48"/>
        <v>-0.05555555555555547</v>
      </c>
      <c r="AO87" s="324">
        <f t="shared" si="48"/>
        <v>-0.05882352941176483</v>
      </c>
      <c r="AP87" s="324">
        <f t="shared" si="48"/>
        <v>-0.15581250000000002</v>
      </c>
      <c r="AQ87" s="324">
        <f t="shared" si="48"/>
        <v>1.116310061449619</v>
      </c>
      <c r="AR87" s="324">
        <f t="shared" si="48"/>
        <v>-0.12261675704040575</v>
      </c>
      <c r="AS87" s="324">
        <f t="shared" si="48"/>
        <v>0.07456140350877205</v>
      </c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</row>
    <row r="88" spans="24:57" ht="14.25">
      <c r="X88" s="302"/>
      <c r="Y88" s="307" t="s">
        <v>172</v>
      </c>
      <c r="Z88" s="70"/>
      <c r="AA88" s="324" t="e">
        <f t="shared" si="47"/>
        <v>#DIV/0!</v>
      </c>
      <c r="AB88" s="324" t="e">
        <f t="shared" si="47"/>
        <v>#DIV/0!</v>
      </c>
      <c r="AC88" s="324" t="e">
        <f t="shared" si="47"/>
        <v>#DIV/0!</v>
      </c>
      <c r="AD88" s="324" t="e">
        <f t="shared" si="47"/>
        <v>#DIV/0!</v>
      </c>
      <c r="AE88" s="324" t="e">
        <f t="shared" si="47"/>
        <v>#DIV/0!</v>
      </c>
      <c r="AF88" s="70"/>
      <c r="AG88" s="324">
        <f t="shared" si="48"/>
        <v>0.26834617837161234</v>
      </c>
      <c r="AH88" s="324">
        <f t="shared" si="48"/>
        <v>0.23339479880356984</v>
      </c>
      <c r="AI88" s="324">
        <f t="shared" si="48"/>
        <v>0.057125294621290124</v>
      </c>
      <c r="AJ88" s="324">
        <f t="shared" si="48"/>
        <v>0.0949151610694412</v>
      </c>
      <c r="AK88" s="324">
        <f t="shared" si="48"/>
        <v>0.10112290588666695</v>
      </c>
      <c r="AL88" s="324">
        <f t="shared" si="48"/>
        <v>-0.19987252997928007</v>
      </c>
      <c r="AM88" s="324">
        <f t="shared" si="48"/>
        <v>0.055568343382663254</v>
      </c>
      <c r="AN88" s="324">
        <f t="shared" si="48"/>
        <v>-0.016446352832214073</v>
      </c>
      <c r="AO88" s="324">
        <f t="shared" si="48"/>
        <v>0.06143522721203887</v>
      </c>
      <c r="AP88" s="324">
        <f t="shared" si="48"/>
        <v>-0.12674449779821406</v>
      </c>
      <c r="AQ88" s="324">
        <f t="shared" si="48"/>
        <v>-0.169033410393869</v>
      </c>
      <c r="AR88" s="324">
        <f t="shared" si="48"/>
        <v>-0.16872831797029864</v>
      </c>
      <c r="AS88" s="324">
        <f t="shared" si="48"/>
        <v>-0.20420010272813727</v>
      </c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</row>
    <row r="89" spans="24:57" ht="15" thickBot="1">
      <c r="X89" s="308"/>
      <c r="Y89" s="62" t="s">
        <v>181</v>
      </c>
      <c r="Z89" s="83"/>
      <c r="AA89" s="329" t="e">
        <f aca="true" t="shared" si="49" ref="AA89:AE90">AA45/$Z45-1</f>
        <v>#DIV/0!</v>
      </c>
      <c r="AB89" s="329" t="e">
        <f t="shared" si="49"/>
        <v>#DIV/0!</v>
      </c>
      <c r="AC89" s="329" t="e">
        <f t="shared" si="49"/>
        <v>#DIV/0!</v>
      </c>
      <c r="AD89" s="329" t="e">
        <f t="shared" si="49"/>
        <v>#DIV/0!</v>
      </c>
      <c r="AE89" s="329" t="e">
        <f t="shared" si="49"/>
        <v>#DIV/0!</v>
      </c>
      <c r="AF89" s="83"/>
      <c r="AG89" s="329">
        <f t="shared" si="48"/>
        <v>0.07023411371237454</v>
      </c>
      <c r="AH89" s="329">
        <f t="shared" si="48"/>
        <v>-0.11189123376623378</v>
      </c>
      <c r="AI89" s="329">
        <f t="shared" si="48"/>
        <v>-0.11586619750491256</v>
      </c>
      <c r="AJ89" s="329">
        <f t="shared" si="48"/>
        <v>-0.44946894525959646</v>
      </c>
      <c r="AK89" s="329">
        <f t="shared" si="48"/>
        <v>-0.4009332264072788</v>
      </c>
      <c r="AL89" s="329">
        <f t="shared" si="48"/>
        <v>-0.27019019235624064</v>
      </c>
      <c r="AM89" s="329">
        <f t="shared" si="48"/>
        <v>-0.23844380721941139</v>
      </c>
      <c r="AN89" s="329">
        <f t="shared" si="48"/>
        <v>-0.14674239412176282</v>
      </c>
      <c r="AO89" s="329">
        <f t="shared" si="48"/>
        <v>-0.14557424967713772</v>
      </c>
      <c r="AP89" s="329">
        <f t="shared" si="48"/>
        <v>-0.23713324686316495</v>
      </c>
      <c r="AQ89" s="329">
        <f t="shared" si="48"/>
        <v>0.07507411347555437</v>
      </c>
      <c r="AR89" s="329">
        <f t="shared" si="48"/>
        <v>-0.08996198863901639</v>
      </c>
      <c r="AS89" s="329">
        <f t="shared" si="48"/>
        <v>-0.058918651390291066</v>
      </c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</row>
    <row r="90" spans="2:61" ht="15" thickTop="1">
      <c r="B90" s="1" t="s">
        <v>182</v>
      </c>
      <c r="X90" s="311" t="s">
        <v>185</v>
      </c>
      <c r="Y90" s="312"/>
      <c r="Z90" s="330"/>
      <c r="AA90" s="331" t="e">
        <f t="shared" si="49"/>
        <v>#DIV/0!</v>
      </c>
      <c r="AB90" s="331" t="e">
        <f t="shared" si="49"/>
        <v>#DIV/0!</v>
      </c>
      <c r="AC90" s="331" t="e">
        <f t="shared" si="49"/>
        <v>#DIV/0!</v>
      </c>
      <c r="AD90" s="331" t="e">
        <f t="shared" si="49"/>
        <v>#DIV/0!</v>
      </c>
      <c r="AE90" s="331" t="e">
        <f t="shared" si="49"/>
        <v>#DIV/0!</v>
      </c>
      <c r="AF90" s="330"/>
      <c r="AG90" s="331">
        <f aca="true" t="shared" si="50" ref="AG90:AQ90">AG24/AF24-1</f>
        <v>0.014576388093018089</v>
      </c>
      <c r="AH90" s="331">
        <f t="shared" si="50"/>
        <v>-0.021831416039490015</v>
      </c>
      <c r="AI90" s="331">
        <f t="shared" si="50"/>
        <v>-0.09030553592362456</v>
      </c>
      <c r="AJ90" s="331">
        <f t="shared" si="50"/>
        <v>-0.14487909482641903</v>
      </c>
      <c r="AK90" s="331">
        <f t="shared" si="50"/>
        <v>-0.10486472209463182</v>
      </c>
      <c r="AL90" s="331">
        <f t="shared" si="50"/>
        <v>-0.15338421911949396</v>
      </c>
      <c r="AM90" s="331">
        <f t="shared" si="50"/>
        <v>-0.11399107249626694</v>
      </c>
      <c r="AN90" s="331">
        <f t="shared" si="50"/>
        <v>-0.019743547407372386</v>
      </c>
      <c r="AO90" s="331">
        <f t="shared" si="50"/>
        <v>-0.11725347628661098</v>
      </c>
      <c r="AP90" s="331">
        <f t="shared" si="50"/>
        <v>-0.04676084761394117</v>
      </c>
      <c r="AQ90" s="331">
        <f t="shared" si="50"/>
        <v>0.08707909565269989</v>
      </c>
      <c r="AR90" s="331">
        <f>AR24/AQ24-1</f>
        <v>0.005327513882606105</v>
      </c>
      <c r="AS90" s="331">
        <f>AS24/AR24-1</f>
        <v>-0.01871860882533538</v>
      </c>
      <c r="AT90" s="92">
        <f aca="true" t="shared" si="51" ref="AT90:BE90">SUM(AT72:AT89)</f>
        <v>0</v>
      </c>
      <c r="AU90" s="92">
        <f t="shared" si="51"/>
        <v>0</v>
      </c>
      <c r="AV90" s="92">
        <f t="shared" si="51"/>
        <v>0</v>
      </c>
      <c r="AW90" s="92">
        <f t="shared" si="51"/>
        <v>0</v>
      </c>
      <c r="AX90" s="92">
        <f t="shared" si="51"/>
        <v>0</v>
      </c>
      <c r="AY90" s="92">
        <f t="shared" si="51"/>
        <v>0</v>
      </c>
      <c r="AZ90" s="92">
        <f t="shared" si="51"/>
        <v>0</v>
      </c>
      <c r="BA90" s="92">
        <f t="shared" si="51"/>
        <v>0</v>
      </c>
      <c r="BB90" s="92">
        <f t="shared" si="51"/>
        <v>0</v>
      </c>
      <c r="BC90" s="92">
        <f t="shared" si="51"/>
        <v>0</v>
      </c>
      <c r="BD90" s="92">
        <f t="shared" si="51"/>
        <v>0</v>
      </c>
      <c r="BE90" s="92">
        <f t="shared" si="51"/>
        <v>0</v>
      </c>
      <c r="BG90" s="240"/>
      <c r="BH90" s="240"/>
      <c r="BI90" s="240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9.00390625" style="278" customWidth="1"/>
    <col min="2" max="2" width="8.125" style="278" customWidth="1"/>
    <col min="3" max="3" width="18.75390625" style="278" customWidth="1"/>
    <col min="4" max="4" width="8.75390625" style="278" customWidth="1"/>
    <col min="5" max="5" width="9.00390625" style="278" customWidth="1"/>
    <col min="6" max="6" width="11.625" style="278" customWidth="1"/>
    <col min="7" max="16384" width="9.00390625" style="278" customWidth="1"/>
  </cols>
  <sheetData>
    <row r="3" ht="13.5">
      <c r="B3" s="278" t="s">
        <v>136</v>
      </c>
    </row>
    <row r="4" spans="2:6" ht="15.75">
      <c r="B4" s="279" t="s">
        <v>137</v>
      </c>
      <c r="C4" s="280" t="s">
        <v>138</v>
      </c>
      <c r="D4" s="281" t="s">
        <v>139</v>
      </c>
      <c r="E4" s="281" t="s">
        <v>140</v>
      </c>
      <c r="F4" s="281" t="s">
        <v>141</v>
      </c>
    </row>
    <row r="5" spans="2:6" ht="15.75">
      <c r="B5" s="279" t="s">
        <v>142</v>
      </c>
      <c r="C5" s="280" t="s">
        <v>143</v>
      </c>
      <c r="D5" s="281" t="s">
        <v>144</v>
      </c>
      <c r="E5" s="281" t="s">
        <v>145</v>
      </c>
      <c r="F5" s="281" t="s">
        <v>146</v>
      </c>
    </row>
    <row r="6" spans="2:6" ht="15.75">
      <c r="B6" s="279" t="s">
        <v>147</v>
      </c>
      <c r="C6" s="280" t="s">
        <v>148</v>
      </c>
      <c r="D6" s="281" t="s">
        <v>149</v>
      </c>
      <c r="E6" s="281" t="s">
        <v>150</v>
      </c>
      <c r="F6" s="281" t="s">
        <v>151</v>
      </c>
    </row>
    <row r="7" spans="2:6" ht="15.75">
      <c r="B7" s="279" t="s">
        <v>152</v>
      </c>
      <c r="C7" s="280" t="s">
        <v>153</v>
      </c>
      <c r="D7" s="281" t="s">
        <v>154</v>
      </c>
      <c r="E7" s="281" t="s">
        <v>155</v>
      </c>
      <c r="F7" s="281" t="s">
        <v>155</v>
      </c>
    </row>
    <row r="8" spans="2:6" ht="13.5">
      <c r="B8" s="279" t="s">
        <v>156</v>
      </c>
      <c r="C8" s="282" t="s">
        <v>157</v>
      </c>
      <c r="D8" s="281" t="s">
        <v>157</v>
      </c>
      <c r="E8" s="281" t="s">
        <v>155</v>
      </c>
      <c r="F8" s="281" t="s">
        <v>155</v>
      </c>
    </row>
    <row r="11" ht="13.5">
      <c r="B11" s="283" t="s">
        <v>158</v>
      </c>
    </row>
    <row r="12" spans="2:3" ht="13.5">
      <c r="B12" s="284" t="s">
        <v>159</v>
      </c>
      <c r="C12" s="285">
        <v>1</v>
      </c>
    </row>
    <row r="13" spans="2:3" ht="13.5">
      <c r="B13" s="284" t="s">
        <v>20</v>
      </c>
      <c r="C13" s="285">
        <v>21</v>
      </c>
    </row>
    <row r="14" spans="2:3" ht="13.5">
      <c r="B14" s="284" t="s">
        <v>22</v>
      </c>
      <c r="C14" s="285">
        <v>310</v>
      </c>
    </row>
    <row r="15" spans="2:3" ht="13.5">
      <c r="B15" s="286" t="s">
        <v>166</v>
      </c>
      <c r="C15" s="281" t="s">
        <v>160</v>
      </c>
    </row>
    <row r="16" spans="2:3" ht="13.5">
      <c r="B16" s="286" t="s">
        <v>167</v>
      </c>
      <c r="C16" s="281" t="s">
        <v>161</v>
      </c>
    </row>
    <row r="17" spans="2:3" ht="13.5">
      <c r="B17" s="284" t="s">
        <v>162</v>
      </c>
      <c r="C17" s="285">
        <v>23900</v>
      </c>
    </row>
    <row r="18" ht="13.5">
      <c r="B18" s="278" t="s">
        <v>163</v>
      </c>
    </row>
    <row r="21" ht="13.5">
      <c r="B21" s="283" t="s">
        <v>164</v>
      </c>
    </row>
    <row r="22" ht="13.5">
      <c r="B22" s="278" t="s">
        <v>165</v>
      </c>
    </row>
    <row r="23" ht="13.5">
      <c r="B23" s="278" t="s">
        <v>208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70" zoomScaleNormal="70" zoomScaleSheetLayoutView="70" zoomScalePageLayoutView="0" workbookViewId="0" topLeftCell="A1">
      <pane xSplit="26" ySplit="5" topLeftCell="AA33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C78" sqref="AC78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9.75390625" style="38" customWidth="1"/>
    <col min="27" max="42" width="9.75390625" style="20" customWidth="1"/>
    <col min="43" max="43" width="9.375" style="20" bestFit="1" customWidth="1"/>
    <col min="44" max="45" width="10.75390625" style="20" customWidth="1"/>
    <col min="46" max="56" width="8.625" style="20" hidden="1" customWidth="1"/>
    <col min="57" max="57" width="0.87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73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62"/>
      <c r="AM4" s="4"/>
      <c r="AN4" s="226"/>
      <c r="AP4" s="276"/>
      <c r="AQ4" s="276"/>
      <c r="AR4" s="226"/>
      <c r="AS4" s="226" t="s">
        <v>105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403"/>
      <c r="Y5" s="404" t="s">
        <v>17</v>
      </c>
      <c r="Z5" s="405" t="s">
        <v>19</v>
      </c>
      <c r="AA5" s="406">
        <v>1990</v>
      </c>
      <c r="AB5" s="406">
        <v>1991</v>
      </c>
      <c r="AC5" s="406">
        <v>1992</v>
      </c>
      <c r="AD5" s="406">
        <v>1993</v>
      </c>
      <c r="AE5" s="406">
        <v>1994</v>
      </c>
      <c r="AF5" s="406">
        <v>1995</v>
      </c>
      <c r="AG5" s="406">
        <v>1996</v>
      </c>
      <c r="AH5" s="406">
        <v>1997</v>
      </c>
      <c r="AI5" s="406">
        <v>1998</v>
      </c>
      <c r="AJ5" s="407">
        <v>1999</v>
      </c>
      <c r="AK5" s="407">
        <v>2000</v>
      </c>
      <c r="AL5" s="407">
        <f aca="true" t="shared" si="0" ref="AL5:BE5">AK5+1</f>
        <v>2001</v>
      </c>
      <c r="AM5" s="407">
        <f t="shared" si="0"/>
        <v>2002</v>
      </c>
      <c r="AN5" s="406">
        <f t="shared" si="0"/>
        <v>2003</v>
      </c>
      <c r="AO5" s="406">
        <f t="shared" si="0"/>
        <v>2004</v>
      </c>
      <c r="AP5" s="408">
        <f t="shared" si="0"/>
        <v>2005</v>
      </c>
      <c r="AQ5" s="406">
        <f t="shared" si="0"/>
        <v>2006</v>
      </c>
      <c r="AR5" s="406">
        <f t="shared" si="0"/>
        <v>2007</v>
      </c>
      <c r="AS5" s="416" t="s">
        <v>206</v>
      </c>
      <c r="AT5" s="8" t="e">
        <f t="shared" si="0"/>
        <v>#VALUE!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1143.2012178588782</v>
      </c>
      <c r="X6" s="156" t="s">
        <v>78</v>
      </c>
      <c r="Y6" s="157">
        <v>1</v>
      </c>
      <c r="Z6" s="267">
        <v>1144.129508797115</v>
      </c>
      <c r="AA6" s="254">
        <v>1143.2012178588782</v>
      </c>
      <c r="AB6" s="254">
        <v>1152.6324623620785</v>
      </c>
      <c r="AC6" s="254">
        <v>1160.8468054245188</v>
      </c>
      <c r="AD6" s="254">
        <v>1153.5675316279412</v>
      </c>
      <c r="AE6" s="254">
        <v>1213.4715864740647</v>
      </c>
      <c r="AF6" s="254">
        <v>1226.573964741165</v>
      </c>
      <c r="AG6" s="254">
        <v>1238.9268229492664</v>
      </c>
      <c r="AH6" s="254">
        <v>1234.8617250804057</v>
      </c>
      <c r="AI6" s="254">
        <v>1198.8999736893204</v>
      </c>
      <c r="AJ6" s="254">
        <v>1233.8810818135867</v>
      </c>
      <c r="AK6" s="254">
        <v>1254.6194275595606</v>
      </c>
      <c r="AL6" s="254">
        <v>1238.719175871399</v>
      </c>
      <c r="AM6" s="254">
        <v>1276.5539700475206</v>
      </c>
      <c r="AN6" s="254">
        <v>1283.7068181486352</v>
      </c>
      <c r="AO6" s="254">
        <v>1282.238898802386</v>
      </c>
      <c r="AP6" s="254">
        <v>1287.208617674138</v>
      </c>
      <c r="AQ6" s="254">
        <v>1267.1231087871602</v>
      </c>
      <c r="AR6" s="254">
        <v>1300.7281461073383</v>
      </c>
      <c r="AS6" s="254">
        <v>1216.1878550082072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266"/>
      <c r="BH6" s="19"/>
      <c r="BI6" s="19"/>
    </row>
    <row r="7" spans="21:61" ht="39.75" customHeight="1">
      <c r="U7" s="12" t="s">
        <v>20</v>
      </c>
      <c r="V7" s="13">
        <v>21</v>
      </c>
      <c r="W7" s="14">
        <f>$AA7</f>
        <v>32.62235943848803</v>
      </c>
      <c r="X7" s="156" t="s">
        <v>109</v>
      </c>
      <c r="Y7" s="157">
        <v>21</v>
      </c>
      <c r="Z7" s="268">
        <v>33.382334767766</v>
      </c>
      <c r="AA7" s="254">
        <v>32.62235943848803</v>
      </c>
      <c r="AB7" s="254">
        <v>32.37827147065613</v>
      </c>
      <c r="AC7" s="254">
        <v>32.10615920894513</v>
      </c>
      <c r="AD7" s="254">
        <v>31.832444447405795</v>
      </c>
      <c r="AE7" s="254">
        <v>31.15010630681681</v>
      </c>
      <c r="AF7" s="254">
        <v>30.220139228130776</v>
      </c>
      <c r="AG7" s="254">
        <v>29.531290326843358</v>
      </c>
      <c r="AH7" s="254">
        <v>28.4607605682201</v>
      </c>
      <c r="AI7" s="254">
        <v>27.64796840144651</v>
      </c>
      <c r="AJ7" s="254">
        <v>27.02246339361331</v>
      </c>
      <c r="AK7" s="254">
        <v>26.37385414624238</v>
      </c>
      <c r="AL7" s="254">
        <v>25.579092266361215</v>
      </c>
      <c r="AM7" s="254">
        <v>24.624291487735753</v>
      </c>
      <c r="AN7" s="254">
        <v>24.14222893090262</v>
      </c>
      <c r="AO7" s="254">
        <v>23.738075114412634</v>
      </c>
      <c r="AP7" s="254">
        <v>23.335831807161412</v>
      </c>
      <c r="AQ7" s="254">
        <v>22.928917790871033</v>
      </c>
      <c r="AR7" s="254">
        <v>22.378574204739436</v>
      </c>
      <c r="AS7" s="254">
        <v>21.89868425342717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266"/>
      <c r="BH7" s="19"/>
      <c r="BI7" s="19"/>
    </row>
    <row r="8" spans="21:61" ht="39.75" customHeight="1">
      <c r="U8" s="12" t="s">
        <v>22</v>
      </c>
      <c r="V8" s="13">
        <v>310</v>
      </c>
      <c r="W8" s="14">
        <f>$AA8</f>
        <v>32.04666980148805</v>
      </c>
      <c r="X8" s="156" t="s">
        <v>79</v>
      </c>
      <c r="Y8" s="157">
        <v>310</v>
      </c>
      <c r="Z8" s="268">
        <v>32.633050080185285</v>
      </c>
      <c r="AA8" s="254">
        <v>32.04666980148805</v>
      </c>
      <c r="AB8" s="254">
        <v>31.541609519955497</v>
      </c>
      <c r="AC8" s="254">
        <v>31.626069648740025</v>
      </c>
      <c r="AD8" s="254">
        <v>31.365214832868737</v>
      </c>
      <c r="AE8" s="254">
        <v>32.55067024088778</v>
      </c>
      <c r="AF8" s="254">
        <v>32.925190408481946</v>
      </c>
      <c r="AG8" s="254">
        <v>33.98532316027486</v>
      </c>
      <c r="AH8" s="254">
        <v>34.62698351841268</v>
      </c>
      <c r="AI8" s="254">
        <v>33.18357199418915</v>
      </c>
      <c r="AJ8" s="254">
        <v>26.798532227494224</v>
      </c>
      <c r="AK8" s="254">
        <v>29.343698592882916</v>
      </c>
      <c r="AL8" s="254">
        <v>25.883345918702915</v>
      </c>
      <c r="AM8" s="254">
        <v>25.522517198792595</v>
      </c>
      <c r="AN8" s="254">
        <v>25.281395041325847</v>
      </c>
      <c r="AO8" s="254">
        <v>25.35983560963489</v>
      </c>
      <c r="AP8" s="254">
        <v>24.931394597951606</v>
      </c>
      <c r="AQ8" s="254">
        <v>24.864643030711797</v>
      </c>
      <c r="AR8" s="254">
        <v>23.69930973228337</v>
      </c>
      <c r="AS8" s="254">
        <v>24.00610526152775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266"/>
      <c r="BH8" s="266"/>
      <c r="BI8" s="19"/>
    </row>
    <row r="9" spans="21:61" ht="39.75" customHeight="1">
      <c r="U9" s="21" t="s">
        <v>24</v>
      </c>
      <c r="V9" s="22" t="s">
        <v>25</v>
      </c>
      <c r="W9" s="14">
        <f>$AF9</f>
        <v>20.260165848194745</v>
      </c>
      <c r="X9" s="150" t="s">
        <v>110</v>
      </c>
      <c r="Y9" s="152" t="s">
        <v>76</v>
      </c>
      <c r="Z9" s="267">
        <v>20.21180279290161</v>
      </c>
      <c r="AA9" s="154"/>
      <c r="AB9" s="154"/>
      <c r="AC9" s="154"/>
      <c r="AD9" s="154"/>
      <c r="AE9" s="154"/>
      <c r="AF9" s="254">
        <v>20.260165848194745</v>
      </c>
      <c r="AG9" s="254">
        <v>19.906195395109627</v>
      </c>
      <c r="AH9" s="254">
        <v>19.905111968516053</v>
      </c>
      <c r="AI9" s="254">
        <v>19.415961170153142</v>
      </c>
      <c r="AJ9" s="254">
        <v>19.934443392703752</v>
      </c>
      <c r="AK9" s="254">
        <v>18.800403898725644</v>
      </c>
      <c r="AL9" s="254">
        <v>16.167969123589806</v>
      </c>
      <c r="AM9" s="254">
        <v>13.692816168459323</v>
      </c>
      <c r="AN9" s="254">
        <v>13.760987194663027</v>
      </c>
      <c r="AO9" s="254">
        <v>10.550552617054976</v>
      </c>
      <c r="AP9" s="254">
        <v>10.562878451165592</v>
      </c>
      <c r="AQ9" s="254">
        <v>11.737247814512305</v>
      </c>
      <c r="AR9" s="254">
        <v>13.273003395774904</v>
      </c>
      <c r="AS9" s="254">
        <v>15.265207147365425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266"/>
      <c r="BH9" s="19"/>
      <c r="BI9" s="19"/>
    </row>
    <row r="10" spans="21:61" ht="39.75" customHeight="1">
      <c r="U10" s="21" t="s">
        <v>27</v>
      </c>
      <c r="V10" s="22" t="s">
        <v>28</v>
      </c>
      <c r="W10" s="14">
        <f>$AF10</f>
        <v>14.332864772258052</v>
      </c>
      <c r="X10" s="150" t="s">
        <v>111</v>
      </c>
      <c r="Y10" s="152" t="s">
        <v>77</v>
      </c>
      <c r="Z10" s="267">
        <v>14.045930483894749</v>
      </c>
      <c r="AA10" s="154"/>
      <c r="AB10" s="154"/>
      <c r="AC10" s="154"/>
      <c r="AD10" s="154"/>
      <c r="AE10" s="154"/>
      <c r="AF10" s="254">
        <v>14.332864772258052</v>
      </c>
      <c r="AG10" s="254">
        <v>14.864416205145382</v>
      </c>
      <c r="AH10" s="254">
        <v>16.260820871040952</v>
      </c>
      <c r="AI10" s="254">
        <v>13.503581124723645</v>
      </c>
      <c r="AJ10" s="254">
        <v>10.556073323704588</v>
      </c>
      <c r="AK10" s="254">
        <v>9.637887591588365</v>
      </c>
      <c r="AL10" s="254">
        <v>8.031812674885023</v>
      </c>
      <c r="AM10" s="254">
        <v>7.451659788295572</v>
      </c>
      <c r="AN10" s="254">
        <v>7.181451374779673</v>
      </c>
      <c r="AO10" s="254">
        <v>7.478300390378376</v>
      </c>
      <c r="AP10" s="254">
        <v>7.002070173828283</v>
      </c>
      <c r="AQ10" s="254">
        <v>7.314822914224986</v>
      </c>
      <c r="AR10" s="254">
        <v>6.410133699677685</v>
      </c>
      <c r="AS10" s="254">
        <v>4.613223370371885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266"/>
      <c r="BH10" s="19"/>
      <c r="BI10" s="19"/>
    </row>
    <row r="11" spans="21:61" ht="39.75" customHeight="1" thickBot="1">
      <c r="U11" s="24" t="s">
        <v>31</v>
      </c>
      <c r="V11" s="25">
        <v>23900</v>
      </c>
      <c r="W11" s="26">
        <f>$AF11</f>
        <v>16.961452416990994</v>
      </c>
      <c r="X11" s="158" t="s">
        <v>80</v>
      </c>
      <c r="Y11" s="159">
        <v>23900</v>
      </c>
      <c r="Z11" s="269">
        <v>16.928791416990993</v>
      </c>
      <c r="AA11" s="151"/>
      <c r="AB11" s="151"/>
      <c r="AC11" s="151"/>
      <c r="AD11" s="151"/>
      <c r="AE11" s="151"/>
      <c r="AF11" s="254">
        <v>16.961452416990994</v>
      </c>
      <c r="AG11" s="254">
        <v>17.535349589877477</v>
      </c>
      <c r="AH11" s="254">
        <v>14.998115150488287</v>
      </c>
      <c r="AI11" s="254">
        <v>13.624108921405405</v>
      </c>
      <c r="AJ11" s="254">
        <v>9.309932441742342</v>
      </c>
      <c r="AK11" s="254">
        <v>7.1884946276256745</v>
      </c>
      <c r="AL11" s="254">
        <v>5.962417551027451</v>
      </c>
      <c r="AM11" s="254">
        <v>5.579501940051414</v>
      </c>
      <c r="AN11" s="254">
        <v>5.253913202844442</v>
      </c>
      <c r="AO11" s="254">
        <v>5.0958854535262015</v>
      </c>
      <c r="AP11" s="254">
        <v>4.4784574646805</v>
      </c>
      <c r="AQ11" s="254">
        <v>4.910855228331151</v>
      </c>
      <c r="AR11" s="254">
        <v>4.40745168232</v>
      </c>
      <c r="AS11" s="254">
        <v>3.761215952332138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266"/>
      <c r="BH11" s="19"/>
      <c r="BI11" s="19"/>
    </row>
    <row r="12" spans="21:61" ht="39.75" customHeight="1" thickBot="1" thickTop="1">
      <c r="U12" s="31" t="s">
        <v>112</v>
      </c>
      <c r="V12" s="32"/>
      <c r="W12" s="33"/>
      <c r="X12" s="160" t="s">
        <v>36</v>
      </c>
      <c r="Y12" s="153"/>
      <c r="Z12" s="270">
        <v>1261.33141833885</v>
      </c>
      <c r="AA12" s="155">
        <v>1207.8702470988542</v>
      </c>
      <c r="AB12" s="155">
        <v>1216.55234335269</v>
      </c>
      <c r="AC12" s="155">
        <v>1224.5790342822042</v>
      </c>
      <c r="AD12" s="155">
        <v>1216.7651909082158</v>
      </c>
      <c r="AE12" s="155">
        <v>1277.1723630217693</v>
      </c>
      <c r="AF12" s="155">
        <v>1341.2737774152213</v>
      </c>
      <c r="AG12" s="155">
        <v>1354.749397626517</v>
      </c>
      <c r="AH12" s="155">
        <v>1349.1135171570836</v>
      </c>
      <c r="AI12" s="155">
        <v>1306.2751653012385</v>
      </c>
      <c r="AJ12" s="155">
        <v>1327.5025265928448</v>
      </c>
      <c r="AK12" s="155">
        <v>1345.9637664166255</v>
      </c>
      <c r="AL12" s="155">
        <v>1320.3438134059652</v>
      </c>
      <c r="AM12" s="155">
        <v>1353.4247566308552</v>
      </c>
      <c r="AN12" s="155">
        <v>1359.3267938931506</v>
      </c>
      <c r="AO12" s="155">
        <v>1354.461547987393</v>
      </c>
      <c r="AP12" s="155">
        <v>1357.5192501689253</v>
      </c>
      <c r="AQ12" s="155">
        <v>1338.8795955658115</v>
      </c>
      <c r="AR12" s="155">
        <v>1370.8966188221339</v>
      </c>
      <c r="AS12" s="155">
        <v>1285.7322909932316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201"/>
      <c r="V13" s="50"/>
      <c r="W13" s="202"/>
      <c r="X13" s="253" t="s">
        <v>122</v>
      </c>
      <c r="Y13" s="184"/>
      <c r="Z13" s="179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201"/>
      <c r="V14" s="50"/>
      <c r="W14" s="202"/>
      <c r="X14" s="183"/>
      <c r="Y14" s="203"/>
      <c r="Z14" s="179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189"/>
      <c r="BH15" s="19"/>
    </row>
    <row r="16" spans="21:60" ht="21.75" customHeight="1" thickBot="1">
      <c r="U16" s="1" t="s">
        <v>113</v>
      </c>
      <c r="X16" s="200" t="s">
        <v>34</v>
      </c>
      <c r="Z16" s="190"/>
      <c r="BF16" s="163"/>
      <c r="BH16" s="19"/>
    </row>
    <row r="17" spans="21:60" ht="40.5">
      <c r="U17" s="5"/>
      <c r="V17" s="6" t="s">
        <v>17</v>
      </c>
      <c r="W17" s="7" t="s">
        <v>114</v>
      </c>
      <c r="X17" s="409"/>
      <c r="Y17" s="410" t="s">
        <v>17</v>
      </c>
      <c r="Z17" s="411" t="s">
        <v>19</v>
      </c>
      <c r="AA17" s="412">
        <v>1990</v>
      </c>
      <c r="AB17" s="412">
        <f aca="true" t="shared" si="1" ref="AB17:BE17">AA17+1</f>
        <v>1991</v>
      </c>
      <c r="AC17" s="412">
        <f t="shared" si="1"/>
        <v>1992</v>
      </c>
      <c r="AD17" s="412">
        <f t="shared" si="1"/>
        <v>1993</v>
      </c>
      <c r="AE17" s="412">
        <f t="shared" si="1"/>
        <v>1994</v>
      </c>
      <c r="AF17" s="412">
        <f t="shared" si="1"/>
        <v>1995</v>
      </c>
      <c r="AG17" s="412">
        <f t="shared" si="1"/>
        <v>1996</v>
      </c>
      <c r="AH17" s="412">
        <f t="shared" si="1"/>
        <v>1997</v>
      </c>
      <c r="AI17" s="412">
        <f t="shared" si="1"/>
        <v>1998</v>
      </c>
      <c r="AJ17" s="413">
        <f t="shared" si="1"/>
        <v>1999</v>
      </c>
      <c r="AK17" s="413">
        <f t="shared" si="1"/>
        <v>2000</v>
      </c>
      <c r="AL17" s="413">
        <f t="shared" si="1"/>
        <v>2001</v>
      </c>
      <c r="AM17" s="413">
        <f t="shared" si="1"/>
        <v>2002</v>
      </c>
      <c r="AN17" s="412">
        <f t="shared" si="1"/>
        <v>2003</v>
      </c>
      <c r="AO17" s="412">
        <f t="shared" si="1"/>
        <v>2004</v>
      </c>
      <c r="AP17" s="412">
        <f t="shared" si="1"/>
        <v>2005</v>
      </c>
      <c r="AQ17" s="412">
        <f t="shared" si="1"/>
        <v>2006</v>
      </c>
      <c r="AR17" s="414">
        <f t="shared" si="1"/>
        <v>2007</v>
      </c>
      <c r="AS17" s="421" t="s">
        <v>206</v>
      </c>
      <c r="AT17" s="417" t="e">
        <f t="shared" si="1"/>
        <v>#VALUE!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9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204">
        <f aca="true" t="shared" si="2" ref="Z18:AO18">IF(ISTEXT(Z6),Z6,Z6/$Z6-1)</f>
        <v>0</v>
      </c>
      <c r="AA18" s="205">
        <f t="shared" si="2"/>
        <v>-0.0008113512771931175</v>
      </c>
      <c r="AB18" s="205">
        <f t="shared" si="2"/>
        <v>0.007431810384737947</v>
      </c>
      <c r="AC18" s="205">
        <f t="shared" si="2"/>
        <v>0.01461136741851865</v>
      </c>
      <c r="AD18" s="205">
        <f t="shared" si="2"/>
        <v>0.008249086102803949</v>
      </c>
      <c r="AE18" s="205">
        <f t="shared" si="2"/>
        <v>0.06060684314475262</v>
      </c>
      <c r="AF18" s="205">
        <f t="shared" si="2"/>
        <v>0.07205867457323789</v>
      </c>
      <c r="AG18" s="205">
        <f t="shared" si="2"/>
        <v>0.08285540528695634</v>
      </c>
      <c r="AH18" s="205">
        <f t="shared" si="2"/>
        <v>0.07930240028393487</v>
      </c>
      <c r="AI18" s="205">
        <f t="shared" si="2"/>
        <v>0.04787086118405304</v>
      </c>
      <c r="AJ18" s="206">
        <f t="shared" si="2"/>
        <v>0.0784452916618088</v>
      </c>
      <c r="AK18" s="206">
        <f t="shared" si="2"/>
        <v>0.09657116428944268</v>
      </c>
      <c r="AL18" s="207">
        <f t="shared" si="2"/>
        <v>0.08267391614934505</v>
      </c>
      <c r="AM18" s="207">
        <f t="shared" si="2"/>
        <v>0.11574254508095905</v>
      </c>
      <c r="AN18" s="219">
        <f t="shared" si="2"/>
        <v>0.12199432693442658</v>
      </c>
      <c r="AO18" s="219">
        <f t="shared" si="2"/>
        <v>0.12071132589742639</v>
      </c>
      <c r="AP18" s="219">
        <f aca="true" t="shared" si="3" ref="AP18:AP24">IF(ISTEXT(AP6),AP6,AP6/$Z6-1)</f>
        <v>0.1250549940167609</v>
      </c>
      <c r="AQ18" s="219">
        <f aca="true" t="shared" si="4" ref="AQ18:AR24">IF(ISTEXT(AQ6),AQ6,AQ6/$Z6-1)</f>
        <v>0.10749971838359018</v>
      </c>
      <c r="AR18" s="219">
        <f t="shared" si="4"/>
        <v>0.13687142592350732</v>
      </c>
      <c r="AS18" s="235">
        <f aca="true" t="shared" si="5" ref="AS18:AS24">IF(ISTEXT(AS6),AS6,AS6/$Z6-1)</f>
        <v>0.06298093498772794</v>
      </c>
      <c r="AT18" s="418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20</v>
      </c>
      <c r="V19" s="13">
        <v>21</v>
      </c>
      <c r="W19" s="54"/>
      <c r="X19" s="15" t="s">
        <v>21</v>
      </c>
      <c r="Y19" s="13">
        <v>21</v>
      </c>
      <c r="Z19" s="204">
        <f aca="true" t="shared" si="6" ref="Z19:AO19">IF(ISTEXT(Z7),Z7,Z7/$Z7-1)</f>
        <v>0</v>
      </c>
      <c r="AA19" s="205">
        <f t="shared" si="6"/>
        <v>-0.02276579318268046</v>
      </c>
      <c r="AB19" s="205">
        <f t="shared" si="6"/>
        <v>-0.030077683424329815</v>
      </c>
      <c r="AC19" s="205">
        <f t="shared" si="6"/>
        <v>-0.038229068388983434</v>
      </c>
      <c r="AD19" s="205">
        <f t="shared" si="6"/>
        <v>-0.04642845777991467</v>
      </c>
      <c r="AE19" s="205">
        <f t="shared" si="6"/>
        <v>-0.06686855417628335</v>
      </c>
      <c r="AF19" s="205">
        <f t="shared" si="6"/>
        <v>-0.09472661399012261</v>
      </c>
      <c r="AG19" s="205">
        <f t="shared" si="6"/>
        <v>-0.11536174649597042</v>
      </c>
      <c r="AH19" s="205">
        <f t="shared" si="6"/>
        <v>-0.14743049681169018</v>
      </c>
      <c r="AI19" s="205">
        <f t="shared" si="6"/>
        <v>-0.17177846924765117</v>
      </c>
      <c r="AJ19" s="206">
        <f t="shared" si="6"/>
        <v>-0.190516074396743</v>
      </c>
      <c r="AK19" s="206">
        <f t="shared" si="6"/>
        <v>-0.2099457893008433</v>
      </c>
      <c r="AL19" s="207">
        <f t="shared" si="6"/>
        <v>-0.2337536471217585</v>
      </c>
      <c r="AM19" s="207">
        <f t="shared" si="6"/>
        <v>-0.2623556243431785</v>
      </c>
      <c r="AN19" s="219">
        <f t="shared" si="6"/>
        <v>-0.27679627267370255</v>
      </c>
      <c r="AO19" s="219">
        <f t="shared" si="6"/>
        <v>-0.28890308962648914</v>
      </c>
      <c r="AP19" s="219">
        <f t="shared" si="3"/>
        <v>-0.30095267543435855</v>
      </c>
      <c r="AQ19" s="219">
        <f t="shared" si="4"/>
        <v>-0.3131421768314656</v>
      </c>
      <c r="AR19" s="219">
        <f t="shared" si="4"/>
        <v>-0.32962824917961697</v>
      </c>
      <c r="AS19" s="235">
        <f t="shared" si="5"/>
        <v>-0.34400381501857824</v>
      </c>
      <c r="AT19" s="418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185"/>
      <c r="BM19" s="185"/>
      <c r="BN19" s="186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1"/>
    </row>
    <row r="20" spans="21:79" ht="18.75">
      <c r="U20" s="12" t="s">
        <v>22</v>
      </c>
      <c r="V20" s="13">
        <v>310</v>
      </c>
      <c r="W20" s="54"/>
      <c r="X20" s="15" t="s">
        <v>23</v>
      </c>
      <c r="Y20" s="13">
        <v>310</v>
      </c>
      <c r="Z20" s="204">
        <f aca="true" t="shared" si="7" ref="Z20:AO20">IF(ISTEXT(Z8),Z8,Z8/$Z8-1)</f>
        <v>0</v>
      </c>
      <c r="AA20" s="205">
        <f t="shared" si="7"/>
        <v>-0.017968908124015193</v>
      </c>
      <c r="AB20" s="205">
        <f t="shared" si="7"/>
        <v>-0.033445864163721195</v>
      </c>
      <c r="AC20" s="205">
        <f t="shared" si="7"/>
        <v>-0.030857686577593246</v>
      </c>
      <c r="AD20" s="205">
        <f t="shared" si="7"/>
        <v>-0.0388512641080514</v>
      </c>
      <c r="AE20" s="205">
        <f t="shared" si="7"/>
        <v>-0.0025244296532220822</v>
      </c>
      <c r="AF20" s="205">
        <f t="shared" si="7"/>
        <v>0.008952283883327361</v>
      </c>
      <c r="AG20" s="205">
        <f t="shared" si="7"/>
        <v>0.041438758460113245</v>
      </c>
      <c r="AH20" s="205">
        <f t="shared" si="7"/>
        <v>0.0611016571643761</v>
      </c>
      <c r="AI20" s="205">
        <f t="shared" si="7"/>
        <v>0.016870072293307947</v>
      </c>
      <c r="AJ20" s="206">
        <f t="shared" si="7"/>
        <v>-0.17879168016334968</v>
      </c>
      <c r="AK20" s="206">
        <f t="shared" si="7"/>
        <v>-0.10079816257505314</v>
      </c>
      <c r="AL20" s="207">
        <f t="shared" si="7"/>
        <v>-0.20683644786181898</v>
      </c>
      <c r="AM20" s="207">
        <f t="shared" si="7"/>
        <v>-0.21789360369076227</v>
      </c>
      <c r="AN20" s="219">
        <f t="shared" si="7"/>
        <v>-0.22528249798272293</v>
      </c>
      <c r="AO20" s="219">
        <f t="shared" si="7"/>
        <v>-0.22287878248214</v>
      </c>
      <c r="AP20" s="219">
        <f t="shared" si="3"/>
        <v>-0.23600783449016638</v>
      </c>
      <c r="AQ20" s="219">
        <f t="shared" si="4"/>
        <v>-0.2380533548162097</v>
      </c>
      <c r="AR20" s="219">
        <f t="shared" si="4"/>
        <v>-0.2737635717761626</v>
      </c>
      <c r="AS20" s="235">
        <f t="shared" si="5"/>
        <v>-0.26436219714245457</v>
      </c>
      <c r="AT20" s="418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177"/>
      <c r="BM20" s="178"/>
      <c r="BN20" s="179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9"/>
    </row>
    <row r="21" spans="21:79" ht="28.5">
      <c r="U21" s="21" t="s">
        <v>24</v>
      </c>
      <c r="V21" s="22" t="s">
        <v>25</v>
      </c>
      <c r="W21" s="54"/>
      <c r="X21" s="23" t="s">
        <v>116</v>
      </c>
      <c r="Y21" s="22" t="s">
        <v>26</v>
      </c>
      <c r="Z21" s="204">
        <f>IF(ISTEXT(Z9),Z9,Z9/$Z9-1)</f>
        <v>0</v>
      </c>
      <c r="AA21" s="208"/>
      <c r="AB21" s="208"/>
      <c r="AC21" s="208"/>
      <c r="AD21" s="208"/>
      <c r="AE21" s="208"/>
      <c r="AF21" s="205">
        <f aca="true" t="shared" si="8" ref="AF21:AO21">IF(ISTEXT(AF9),AF9,AF9/$Z9-1)</f>
        <v>0.002392812545653822</v>
      </c>
      <c r="AG21" s="205">
        <f t="shared" si="8"/>
        <v>-0.015120244390040893</v>
      </c>
      <c r="AH21" s="205">
        <f t="shared" si="8"/>
        <v>-0.015173848049480743</v>
      </c>
      <c r="AI21" s="205">
        <f t="shared" si="8"/>
        <v>-0.039375093399781624</v>
      </c>
      <c r="AJ21" s="206">
        <f t="shared" si="8"/>
        <v>-0.01372264528007705</v>
      </c>
      <c r="AK21" s="206">
        <f t="shared" si="8"/>
        <v>-0.06983043069624895</v>
      </c>
      <c r="AL21" s="207">
        <f t="shared" si="8"/>
        <v>-0.20007288368813891</v>
      </c>
      <c r="AM21" s="207">
        <f t="shared" si="8"/>
        <v>-0.3225336547777795</v>
      </c>
      <c r="AN21" s="219">
        <f t="shared" si="8"/>
        <v>-0.31916082223521947</v>
      </c>
      <c r="AO21" s="219">
        <f t="shared" si="8"/>
        <v>-0.4780004176193362</v>
      </c>
      <c r="AP21" s="219">
        <f t="shared" si="3"/>
        <v>-0.4773905841355588</v>
      </c>
      <c r="AQ21" s="219">
        <f t="shared" si="4"/>
        <v>-0.419287436416388</v>
      </c>
      <c r="AR21" s="219">
        <f t="shared" si="4"/>
        <v>-0.34330432907071584</v>
      </c>
      <c r="AS21" s="235">
        <f t="shared" si="5"/>
        <v>-0.24473797296663868</v>
      </c>
      <c r="AT21" s="418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177"/>
      <c r="BM21" s="178"/>
      <c r="BN21" s="229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9"/>
    </row>
    <row r="22" spans="21:79" ht="28.5">
      <c r="U22" s="21" t="s">
        <v>27</v>
      </c>
      <c r="V22" s="22" t="s">
        <v>28</v>
      </c>
      <c r="W22" s="54"/>
      <c r="X22" s="23" t="s">
        <v>29</v>
      </c>
      <c r="Y22" s="22" t="s">
        <v>30</v>
      </c>
      <c r="Z22" s="204">
        <f>IF(ISTEXT(Z10),Z10,Z10/$Z10-1)</f>
        <v>0</v>
      </c>
      <c r="AA22" s="208"/>
      <c r="AB22" s="208"/>
      <c r="AC22" s="208"/>
      <c r="AD22" s="208"/>
      <c r="AE22" s="208"/>
      <c r="AF22" s="205">
        <f aca="true" t="shared" si="9" ref="AF22:AO22">IF(ISTEXT(AF10),AF10,AF10/$Z10-1)</f>
        <v>0.020428286235098847</v>
      </c>
      <c r="AG22" s="205">
        <f t="shared" si="9"/>
        <v>0.05827208971232767</v>
      </c>
      <c r="AH22" s="205">
        <f t="shared" si="9"/>
        <v>0.1576891178328006</v>
      </c>
      <c r="AI22" s="205">
        <f t="shared" si="9"/>
        <v>-0.038612561823011204</v>
      </c>
      <c r="AJ22" s="206">
        <f t="shared" si="9"/>
        <v>-0.24846037535154242</v>
      </c>
      <c r="AK22" s="206">
        <f t="shared" si="9"/>
        <v>-0.31383060718979805</v>
      </c>
      <c r="AL22" s="207">
        <f t="shared" si="9"/>
        <v>-0.4281751085060256</v>
      </c>
      <c r="AM22" s="207">
        <f t="shared" si="9"/>
        <v>-0.469479092407602</v>
      </c>
      <c r="AN22" s="219">
        <f t="shared" si="9"/>
        <v>-0.4887165800077097</v>
      </c>
      <c r="AO22" s="219">
        <f t="shared" si="9"/>
        <v>-0.4675824147817693</v>
      </c>
      <c r="AP22" s="219">
        <f t="shared" si="3"/>
        <v>-0.5014876243437948</v>
      </c>
      <c r="AQ22" s="219">
        <f t="shared" si="4"/>
        <v>-0.47922119345441305</v>
      </c>
      <c r="AR22" s="219">
        <f t="shared" si="4"/>
        <v>-0.5436305407443366</v>
      </c>
      <c r="AS22" s="235">
        <f t="shared" si="5"/>
        <v>-0.6715615689781842</v>
      </c>
      <c r="AT22" s="418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177"/>
      <c r="BM22" s="178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9"/>
    </row>
    <row r="23" spans="21:79" ht="21" customHeight="1" thickBot="1">
      <c r="U23" s="24" t="s">
        <v>31</v>
      </c>
      <c r="V23" s="25">
        <v>23900</v>
      </c>
      <c r="W23" s="55"/>
      <c r="X23" s="27" t="s">
        <v>33</v>
      </c>
      <c r="Y23" s="25">
        <v>23900</v>
      </c>
      <c r="Z23" s="209">
        <f>IF(ISTEXT(Z11),Z11,Z11/$Z11-1)</f>
        <v>0</v>
      </c>
      <c r="AA23" s="210"/>
      <c r="AB23" s="210"/>
      <c r="AC23" s="210"/>
      <c r="AD23" s="210"/>
      <c r="AE23" s="210"/>
      <c r="AF23" s="211">
        <f aca="true" t="shared" si="10" ref="AF23:AO23">IF(ISTEXT(AF11),AF11,AF11/$Z11-1)</f>
        <v>0.0019293167004952316</v>
      </c>
      <c r="AG23" s="211">
        <f t="shared" si="10"/>
        <v>0.03582997497846763</v>
      </c>
      <c r="AH23" s="211">
        <f t="shared" si="10"/>
        <v>-0.11404690500025516</v>
      </c>
      <c r="AI23" s="211">
        <f t="shared" si="10"/>
        <v>-0.19521077519265573</v>
      </c>
      <c r="AJ23" s="212">
        <f t="shared" si="10"/>
        <v>-0.4500533314860149</v>
      </c>
      <c r="AK23" s="212">
        <f t="shared" si="10"/>
        <v>-0.5753687046784233</v>
      </c>
      <c r="AL23" s="213">
        <f t="shared" si="10"/>
        <v>-0.647794257477641</v>
      </c>
      <c r="AM23" s="213">
        <f t="shared" si="10"/>
        <v>-0.6704134511072414</v>
      </c>
      <c r="AN23" s="223">
        <f t="shared" si="10"/>
        <v>-0.6896462911362222</v>
      </c>
      <c r="AO23" s="223">
        <f t="shared" si="10"/>
        <v>-0.6989811423624965</v>
      </c>
      <c r="AP23" s="223">
        <f t="shared" si="3"/>
        <v>-0.7354532078299703</v>
      </c>
      <c r="AQ23" s="223">
        <f t="shared" si="4"/>
        <v>-0.7099110558239703</v>
      </c>
      <c r="AR23" s="223">
        <f t="shared" si="4"/>
        <v>-0.7396475877246409</v>
      </c>
      <c r="AS23" s="236">
        <f t="shared" si="5"/>
        <v>-0.77782135418379</v>
      </c>
      <c r="AT23" s="419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181"/>
      <c r="BM23" s="182"/>
      <c r="BN23" s="179"/>
      <c r="BO23" s="187"/>
      <c r="BP23" s="187"/>
      <c r="BQ23" s="187"/>
      <c r="BR23" s="187"/>
      <c r="BS23" s="187"/>
      <c r="BT23" s="180"/>
      <c r="BU23" s="180"/>
      <c r="BV23" s="180"/>
      <c r="BW23" s="180"/>
      <c r="BX23" s="180"/>
      <c r="BY23" s="180"/>
      <c r="BZ23" s="180"/>
      <c r="CA23" s="19"/>
    </row>
    <row r="24" spans="21:79" ht="23.25" customHeight="1" thickBot="1" thickTop="1">
      <c r="U24" s="48" t="s">
        <v>16</v>
      </c>
      <c r="V24" s="44"/>
      <c r="W24" s="56"/>
      <c r="X24" s="43" t="s">
        <v>18</v>
      </c>
      <c r="Y24" s="44"/>
      <c r="Z24" s="214">
        <f>IF(ISTEXT(Z12),Z12,Z12/$Z12-1)</f>
        <v>0</v>
      </c>
      <c r="AA24" s="215">
        <f>IF(ISTEXT(AA12),AA12,AA12/$Z12-1)</f>
        <v>-0.04238471385292464</v>
      </c>
      <c r="AB24" s="215">
        <f>IF(ISTEXT(AB12),AB12,AB12/$Z12-1)</f>
        <v>-0.03550143470233469</v>
      </c>
      <c r="AC24" s="215">
        <f>IF(ISTEXT(AC12),AC12,AC12/$Z12-1)</f>
        <v>-0.029137769441316186</v>
      </c>
      <c r="AD24" s="215">
        <f>IF(ISTEXT(AD12),AD12,AD12/$Z12-1)</f>
        <v>-0.035332686384143996</v>
      </c>
      <c r="AE24" s="215">
        <f>IF(ISTEXT(AE12),AE12,AE12/$Z12-1)</f>
        <v>0.012558907558000598</v>
      </c>
      <c r="AF24" s="215">
        <f aca="true" t="shared" si="11" ref="AF24:AO24">IF(ISTEXT(AF12),AF12,AF12/$Z12-1)</f>
        <v>0.06337934496363684</v>
      </c>
      <c r="AG24" s="215">
        <f t="shared" si="11"/>
        <v>0.07406299242961611</v>
      </c>
      <c r="AH24" s="215">
        <f t="shared" si="11"/>
        <v>0.0695947928846814</v>
      </c>
      <c r="AI24" s="215">
        <f t="shared" si="11"/>
        <v>0.035631988792904856</v>
      </c>
      <c r="AJ24" s="215">
        <f t="shared" si="11"/>
        <v>0.05246131769328399</v>
      </c>
      <c r="AK24" s="216">
        <f t="shared" si="11"/>
        <v>0.06709762941545905</v>
      </c>
      <c r="AL24" s="217">
        <f t="shared" si="11"/>
        <v>0.046785796507656574</v>
      </c>
      <c r="AM24" s="217">
        <f t="shared" si="11"/>
        <v>0.07301279977096775</v>
      </c>
      <c r="AN24" s="225">
        <f t="shared" si="11"/>
        <v>0.07769201189276531</v>
      </c>
      <c r="AO24" s="225">
        <f t="shared" si="11"/>
        <v>0.07383478148129674</v>
      </c>
      <c r="AP24" s="225">
        <f t="shared" si="3"/>
        <v>0.07625896765241369</v>
      </c>
      <c r="AQ24" s="225">
        <f t="shared" si="4"/>
        <v>0.06148120636611987</v>
      </c>
      <c r="AR24" s="225">
        <f t="shared" si="4"/>
        <v>0.08686472000164658</v>
      </c>
      <c r="AS24" s="237">
        <f t="shared" si="5"/>
        <v>0.01934533010088435</v>
      </c>
      <c r="AT24" s="420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181"/>
      <c r="BM24" s="182"/>
      <c r="BN24" s="179"/>
      <c r="BO24" s="187"/>
      <c r="BP24" s="187"/>
      <c r="BQ24" s="187"/>
      <c r="BR24" s="187"/>
      <c r="BS24" s="187"/>
      <c r="BT24" s="180"/>
      <c r="BU24" s="180"/>
      <c r="BV24" s="180"/>
      <c r="BW24" s="180"/>
      <c r="BX24" s="180"/>
      <c r="BY24" s="180"/>
      <c r="BZ24" s="180"/>
      <c r="CA24" s="19"/>
    </row>
    <row r="25" spans="24:79" ht="15">
      <c r="X25" s="49"/>
      <c r="Y25" s="50"/>
      <c r="Z25" s="191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177"/>
      <c r="BM25" s="178"/>
      <c r="BN25" s="179"/>
      <c r="BO25" s="187"/>
      <c r="BP25" s="187"/>
      <c r="BQ25" s="187"/>
      <c r="BR25" s="187"/>
      <c r="BS25" s="187"/>
      <c r="BT25" s="180"/>
      <c r="BU25" s="180"/>
      <c r="BV25" s="180"/>
      <c r="BW25" s="180"/>
      <c r="BX25" s="180"/>
      <c r="BY25" s="180"/>
      <c r="BZ25" s="180"/>
      <c r="CA25" s="19"/>
    </row>
    <row r="26" spans="38:79" ht="15">
      <c r="AL26" s="197"/>
      <c r="AM26" s="192"/>
      <c r="BL26" s="183"/>
      <c r="BM26" s="184"/>
      <c r="BN26" s="179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9"/>
    </row>
    <row r="27" spans="24:79" ht="21.75" customHeight="1" thickBot="1">
      <c r="X27" s="200" t="s">
        <v>35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40.5">
      <c r="X28" s="409"/>
      <c r="Y28" s="410" t="s">
        <v>17</v>
      </c>
      <c r="Z28" s="411" t="s">
        <v>19</v>
      </c>
      <c r="AA28" s="412">
        <v>1990</v>
      </c>
      <c r="AB28" s="412">
        <f aca="true" t="shared" si="12" ref="AB28:AP28">AA28+1</f>
        <v>1991</v>
      </c>
      <c r="AC28" s="412">
        <f t="shared" si="12"/>
        <v>1992</v>
      </c>
      <c r="AD28" s="412">
        <f t="shared" si="12"/>
        <v>1993</v>
      </c>
      <c r="AE28" s="412">
        <f t="shared" si="12"/>
        <v>1994</v>
      </c>
      <c r="AF28" s="412">
        <f t="shared" si="12"/>
        <v>1995</v>
      </c>
      <c r="AG28" s="412">
        <f t="shared" si="12"/>
        <v>1996</v>
      </c>
      <c r="AH28" s="412">
        <f t="shared" si="12"/>
        <v>1997</v>
      </c>
      <c r="AI28" s="412">
        <f t="shared" si="12"/>
        <v>1998</v>
      </c>
      <c r="AJ28" s="413">
        <f t="shared" si="12"/>
        <v>1999</v>
      </c>
      <c r="AK28" s="413">
        <f t="shared" si="12"/>
        <v>2000</v>
      </c>
      <c r="AL28" s="413">
        <f t="shared" si="12"/>
        <v>2001</v>
      </c>
      <c r="AM28" s="413">
        <f t="shared" si="12"/>
        <v>2002</v>
      </c>
      <c r="AN28" s="412">
        <f t="shared" si="12"/>
        <v>2003</v>
      </c>
      <c r="AO28" s="412">
        <f t="shared" si="12"/>
        <v>2004</v>
      </c>
      <c r="AP28" s="412">
        <f t="shared" si="12"/>
        <v>2005</v>
      </c>
      <c r="AQ28" s="412">
        <f>AP28+1</f>
        <v>2006</v>
      </c>
      <c r="AR28" s="412">
        <f>AQ28+1</f>
        <v>2007</v>
      </c>
      <c r="AS28" s="421" t="s">
        <v>206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32</v>
      </c>
      <c r="Y29" s="13">
        <v>1</v>
      </c>
      <c r="Z29" s="218"/>
      <c r="AA29" s="218"/>
      <c r="AB29" s="219">
        <f aca="true" t="shared" si="13" ref="AB29:AO29">IF(ISTEXT(AA6),AA6,AB6/AA6-1)</f>
        <v>0.008249855192478117</v>
      </c>
      <c r="AC29" s="219">
        <f t="shared" si="13"/>
        <v>0.007126593541888271</v>
      </c>
      <c r="AD29" s="219">
        <f t="shared" si="13"/>
        <v>-0.006270658421561159</v>
      </c>
      <c r="AE29" s="219">
        <f t="shared" si="13"/>
        <v>0.051929387056850906</v>
      </c>
      <c r="AF29" s="219">
        <f t="shared" si="13"/>
        <v>0.010797433094557496</v>
      </c>
      <c r="AG29" s="219">
        <f t="shared" si="13"/>
        <v>0.010071025933367395</v>
      </c>
      <c r="AH29" s="219">
        <f t="shared" si="13"/>
        <v>-0.003281144449826079</v>
      </c>
      <c r="AI29" s="219">
        <f t="shared" si="13"/>
        <v>-0.029122087648107864</v>
      </c>
      <c r="AJ29" s="207">
        <f t="shared" si="13"/>
        <v>0.0291776702743769</v>
      </c>
      <c r="AK29" s="207">
        <f t="shared" si="13"/>
        <v>0.016807410415509594</v>
      </c>
      <c r="AL29" s="207">
        <f t="shared" si="13"/>
        <v>-0.012673366392141783</v>
      </c>
      <c r="AM29" s="207">
        <f t="shared" si="13"/>
        <v>0.03054347984038097</v>
      </c>
      <c r="AN29" s="219">
        <f t="shared" si="13"/>
        <v>0.005603247703540815</v>
      </c>
      <c r="AO29" s="219">
        <f t="shared" si="13"/>
        <v>-0.0011435004671597193</v>
      </c>
      <c r="AP29" s="219">
        <f>IF(ISTEXT(AO6),AO6,AP6/AO6-1)</f>
        <v>0.003875813529283567</v>
      </c>
      <c r="AQ29" s="219">
        <f>IF(ISTEXT(AP6),AP6,AQ6/AP6-1)</f>
        <v>-0.015603926676058477</v>
      </c>
      <c r="AR29" s="219">
        <f>IF(ISTEXT(AQ6),AQ6,AR6/AQ6-1)</f>
        <v>0.026520735899405734</v>
      </c>
      <c r="AS29" s="235">
        <f>IF(ISTEXT(AR6),AR6,AS6/AR6-1)</f>
        <v>-0.06499458887864695</v>
      </c>
      <c r="BL29" s="19"/>
      <c r="BM29" s="19"/>
      <c r="BN29" s="19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9"/>
    </row>
    <row r="30" spans="24:79" ht="18.75">
      <c r="X30" s="15" t="s">
        <v>21</v>
      </c>
      <c r="Y30" s="13">
        <v>21</v>
      </c>
      <c r="Z30" s="218"/>
      <c r="AA30" s="218"/>
      <c r="AB30" s="219">
        <f aca="true" t="shared" si="14" ref="AB30:AS30">IF(ISTEXT(AA7),AA7,AB7/AA7-1)</f>
        <v>-0.0074822291223952675</v>
      </c>
      <c r="AC30" s="219">
        <f t="shared" si="14"/>
        <v>-0.008404162710094365</v>
      </c>
      <c r="AD30" s="219">
        <f t="shared" si="14"/>
        <v>-0.008525303813452512</v>
      </c>
      <c r="AE30" s="219">
        <f t="shared" si="14"/>
        <v>-0.021435304527629317</v>
      </c>
      <c r="AF30" s="219">
        <f t="shared" si="14"/>
        <v>-0.02985437897149401</v>
      </c>
      <c r="AG30" s="219">
        <f t="shared" si="14"/>
        <v>-0.022794365574801634</v>
      </c>
      <c r="AH30" s="219">
        <f t="shared" si="14"/>
        <v>-0.03625069364646649</v>
      </c>
      <c r="AI30" s="219">
        <f t="shared" si="14"/>
        <v>-0.028558343155494326</v>
      </c>
      <c r="AJ30" s="207">
        <f t="shared" si="14"/>
        <v>-0.022623904901470926</v>
      </c>
      <c r="AK30" s="207">
        <f t="shared" si="14"/>
        <v>-0.024002595097389556</v>
      </c>
      <c r="AL30" s="207">
        <f t="shared" si="14"/>
        <v>-0.030134461026220527</v>
      </c>
      <c r="AM30" s="207">
        <f t="shared" si="14"/>
        <v>-0.03732739100679927</v>
      </c>
      <c r="AN30" s="219">
        <f t="shared" si="14"/>
        <v>-0.019576707702360863</v>
      </c>
      <c r="AO30" s="219">
        <f t="shared" si="14"/>
        <v>-0.016740534506847315</v>
      </c>
      <c r="AP30" s="219">
        <f t="shared" si="14"/>
        <v>-0.01694506843172805</v>
      </c>
      <c r="AQ30" s="219">
        <f t="shared" si="14"/>
        <v>-0.017437304984581847</v>
      </c>
      <c r="AR30" s="219">
        <f t="shared" si="14"/>
        <v>-0.024002161425634827</v>
      </c>
      <c r="AS30" s="235">
        <f t="shared" si="14"/>
        <v>-0.021444170076332814</v>
      </c>
      <c r="BL30" s="19"/>
      <c r="BM30" s="19"/>
      <c r="BN30" s="19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9"/>
    </row>
    <row r="31" spans="24:79" ht="18.75">
      <c r="X31" s="15" t="s">
        <v>23</v>
      </c>
      <c r="Y31" s="13">
        <v>310</v>
      </c>
      <c r="Z31" s="218"/>
      <c r="AA31" s="218"/>
      <c r="AB31" s="219">
        <f aca="true" t="shared" si="15" ref="AB31:AS31">IF(ISTEXT(AA8),AA8,AB8/AA8-1)</f>
        <v>-0.01576014870378517</v>
      </c>
      <c r="AC31" s="219">
        <f t="shared" si="15"/>
        <v>0.0026777368076633667</v>
      </c>
      <c r="AD31" s="219">
        <f t="shared" si="15"/>
        <v>-0.00824809465003118</v>
      </c>
      <c r="AE31" s="219">
        <f t="shared" si="15"/>
        <v>0.0377952267929873</v>
      </c>
      <c r="AF31" s="219">
        <f t="shared" si="15"/>
        <v>0.011505759015791872</v>
      </c>
      <c r="AG31" s="219">
        <f t="shared" si="15"/>
        <v>0.032198226908956906</v>
      </c>
      <c r="AH31" s="219">
        <f t="shared" si="15"/>
        <v>0.01888051365913901</v>
      </c>
      <c r="AI31" s="219">
        <f t="shared" si="15"/>
        <v>-0.04168458749680004</v>
      </c>
      <c r="AJ31" s="207">
        <f t="shared" si="15"/>
        <v>-0.1924156859247409</v>
      </c>
      <c r="AK31" s="207">
        <f t="shared" si="15"/>
        <v>0.09497409573713345</v>
      </c>
      <c r="AL31" s="207">
        <f t="shared" si="15"/>
        <v>-0.11792489836367392</v>
      </c>
      <c r="AM31" s="207">
        <f t="shared" si="15"/>
        <v>-0.013940574802177697</v>
      </c>
      <c r="AN31" s="219">
        <f t="shared" si="15"/>
        <v>-0.009447428542751823</v>
      </c>
      <c r="AO31" s="219">
        <f t="shared" si="15"/>
        <v>0.003102699363734418</v>
      </c>
      <c r="AP31" s="219">
        <f t="shared" si="15"/>
        <v>-0.016894471173957704</v>
      </c>
      <c r="AQ31" s="219">
        <f t="shared" si="15"/>
        <v>-0.002677410081395659</v>
      </c>
      <c r="AR31" s="219">
        <f t="shared" si="15"/>
        <v>-0.04686708339182888</v>
      </c>
      <c r="AS31" s="235">
        <f t="shared" si="15"/>
        <v>0.01294533607560977</v>
      </c>
      <c r="BL31" s="19"/>
      <c r="BM31" s="19"/>
      <c r="BN31" s="19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9"/>
    </row>
    <row r="32" spans="24:79" ht="28.5">
      <c r="X32" s="23" t="s">
        <v>116</v>
      </c>
      <c r="Y32" s="22" t="s">
        <v>26</v>
      </c>
      <c r="Z32" s="218"/>
      <c r="AA32" s="208"/>
      <c r="AB32" s="208"/>
      <c r="AC32" s="208"/>
      <c r="AD32" s="208"/>
      <c r="AE32" s="208"/>
      <c r="AF32" s="220" t="s">
        <v>117</v>
      </c>
      <c r="AG32" s="219">
        <f aca="true" t="shared" si="16" ref="AG32:AS32">IF(ISTEXT(AF9),AF9,AG9/AF9-1)</f>
        <v>-0.017471251505903007</v>
      </c>
      <c r="AH32" s="219">
        <f t="shared" si="16"/>
        <v>-5.4426602978052685E-05</v>
      </c>
      <c r="AI32" s="219">
        <f t="shared" si="16"/>
        <v>-0.024574129456624072</v>
      </c>
      <c r="AJ32" s="207">
        <f t="shared" si="16"/>
        <v>0.026703917359890417</v>
      </c>
      <c r="AK32" s="207">
        <f t="shared" si="16"/>
        <v>-0.05688844537255455</v>
      </c>
      <c r="AL32" s="207">
        <f t="shared" si="16"/>
        <v>-0.14002011814832727</v>
      </c>
      <c r="AM32" s="207">
        <f t="shared" si="16"/>
        <v>-0.15308991105871927</v>
      </c>
      <c r="AN32" s="219">
        <f t="shared" si="16"/>
        <v>0.004978597927921546</v>
      </c>
      <c r="AO32" s="219">
        <f t="shared" si="16"/>
        <v>-0.23329972858728953</v>
      </c>
      <c r="AP32" s="219">
        <f t="shared" si="16"/>
        <v>0.0011682643135384474</v>
      </c>
      <c r="AQ32" s="219">
        <f t="shared" si="16"/>
        <v>0.11117891479827868</v>
      </c>
      <c r="AR32" s="219">
        <f t="shared" si="16"/>
        <v>0.13084460731618375</v>
      </c>
      <c r="AS32" s="235">
        <f t="shared" si="16"/>
        <v>0.15009442039506182</v>
      </c>
      <c r="BL32" s="19"/>
      <c r="BM32" s="19"/>
      <c r="BN32" s="19"/>
      <c r="BO32" s="187"/>
      <c r="BP32" s="187"/>
      <c r="BQ32" s="187"/>
      <c r="BR32" s="187"/>
      <c r="BS32" s="187"/>
      <c r="BT32" s="180"/>
      <c r="BU32" s="180"/>
      <c r="BV32" s="180"/>
      <c r="BW32" s="180"/>
      <c r="BX32" s="180"/>
      <c r="BY32" s="180"/>
      <c r="BZ32" s="180"/>
      <c r="CA32" s="19"/>
    </row>
    <row r="33" spans="24:79" ht="28.5">
      <c r="X33" s="23" t="s">
        <v>29</v>
      </c>
      <c r="Y33" s="22" t="s">
        <v>30</v>
      </c>
      <c r="Z33" s="218"/>
      <c r="AA33" s="208"/>
      <c r="AB33" s="208"/>
      <c r="AC33" s="208"/>
      <c r="AD33" s="208"/>
      <c r="AE33" s="208"/>
      <c r="AF33" s="220" t="s">
        <v>97</v>
      </c>
      <c r="AG33" s="219">
        <f aca="true" t="shared" si="17" ref="AG33:AS33">IF(ISTEXT(AF10),AF10,AG10/AF10-1)</f>
        <v>0.037086196048969455</v>
      </c>
      <c r="AH33" s="219">
        <f t="shared" si="17"/>
        <v>0.09394278568519887</v>
      </c>
      <c r="AI33" s="219">
        <f t="shared" si="17"/>
        <v>-0.16956337986772252</v>
      </c>
      <c r="AJ33" s="207">
        <f t="shared" si="17"/>
        <v>-0.21827600943741354</v>
      </c>
      <c r="AK33" s="207">
        <f t="shared" si="17"/>
        <v>-0.08698175012240172</v>
      </c>
      <c r="AL33" s="207">
        <f t="shared" si="17"/>
        <v>-0.16664179795011014</v>
      </c>
      <c r="AM33" s="207">
        <f t="shared" si="17"/>
        <v>-0.07223187468048808</v>
      </c>
      <c r="AN33" s="219">
        <f t="shared" si="17"/>
        <v>-0.036261506992082415</v>
      </c>
      <c r="AO33" s="219">
        <f t="shared" si="17"/>
        <v>0.04133551842197214</v>
      </c>
      <c r="AP33" s="219">
        <f t="shared" si="17"/>
        <v>-0.06368161101990677</v>
      </c>
      <c r="AQ33" s="219">
        <f t="shared" si="17"/>
        <v>0.04466575350325419</v>
      </c>
      <c r="AR33" s="219">
        <f t="shared" si="17"/>
        <v>-0.12367889491732886</v>
      </c>
      <c r="AS33" s="235">
        <f t="shared" si="17"/>
        <v>-0.2803233775601518</v>
      </c>
      <c r="BL33" s="19"/>
      <c r="BM33" s="19"/>
      <c r="BN33" s="19"/>
      <c r="BO33" s="187"/>
      <c r="BP33" s="187"/>
      <c r="BQ33" s="187"/>
      <c r="BR33" s="187"/>
      <c r="BS33" s="187"/>
      <c r="BT33" s="180"/>
      <c r="BU33" s="180"/>
      <c r="BV33" s="180"/>
      <c r="BW33" s="180"/>
      <c r="BX33" s="180"/>
      <c r="BY33" s="180"/>
      <c r="BZ33" s="180"/>
      <c r="CA33" s="19"/>
    </row>
    <row r="34" spans="24:79" ht="22.5" customHeight="1" thickBot="1">
      <c r="X34" s="27" t="s">
        <v>33</v>
      </c>
      <c r="Y34" s="25">
        <v>23900</v>
      </c>
      <c r="Z34" s="221"/>
      <c r="AA34" s="210"/>
      <c r="AB34" s="210"/>
      <c r="AC34" s="210"/>
      <c r="AD34" s="210"/>
      <c r="AE34" s="210"/>
      <c r="AF34" s="222" t="s">
        <v>97</v>
      </c>
      <c r="AG34" s="223">
        <f aca="true" t="shared" si="18" ref="AG34:AS34">IF(ISTEXT(AF11),AF11,AG11/AF11-1)</f>
        <v>0.03383537911597623</v>
      </c>
      <c r="AH34" s="223">
        <f t="shared" si="18"/>
        <v>-0.14469254954881783</v>
      </c>
      <c r="AI34" s="223">
        <f t="shared" si="18"/>
        <v>-0.09161192691857345</v>
      </c>
      <c r="AJ34" s="213">
        <f t="shared" si="18"/>
        <v>-0.3166575153318747</v>
      </c>
      <c r="AK34" s="213">
        <f t="shared" si="18"/>
        <v>-0.22786822862483025</v>
      </c>
      <c r="AL34" s="213">
        <f t="shared" si="18"/>
        <v>-0.170561034000966</v>
      </c>
      <c r="AM34" s="213">
        <f t="shared" si="18"/>
        <v>-0.06422153559340238</v>
      </c>
      <c r="AN34" s="223">
        <f t="shared" si="18"/>
        <v>-0.058354444662845895</v>
      </c>
      <c r="AO34" s="223">
        <f t="shared" si="18"/>
        <v>-0.030078104303794984</v>
      </c>
      <c r="AP34" s="223">
        <f t="shared" si="18"/>
        <v>-0.1211620619177104</v>
      </c>
      <c r="AQ34" s="223">
        <f t="shared" si="18"/>
        <v>0.09655060186699771</v>
      </c>
      <c r="AR34" s="223">
        <f t="shared" si="18"/>
        <v>-0.10250832545560962</v>
      </c>
      <c r="AS34" s="236">
        <f t="shared" si="18"/>
        <v>-0.14662344061085553</v>
      </c>
      <c r="BL34" s="19"/>
      <c r="BM34" s="19"/>
      <c r="BN34" s="19"/>
      <c r="BO34" s="187"/>
      <c r="BP34" s="187"/>
      <c r="BQ34" s="187"/>
      <c r="BR34" s="187"/>
      <c r="BS34" s="187"/>
      <c r="BT34" s="180"/>
      <c r="BU34" s="180"/>
      <c r="BV34" s="180"/>
      <c r="BW34" s="180"/>
      <c r="BX34" s="180"/>
      <c r="BY34" s="180"/>
      <c r="BZ34" s="180"/>
      <c r="CA34" s="19"/>
    </row>
    <row r="35" spans="24:79" ht="21.75" customHeight="1" thickBot="1" thickTop="1">
      <c r="X35" s="43" t="s">
        <v>18</v>
      </c>
      <c r="Y35" s="44"/>
      <c r="Z35" s="224"/>
      <c r="AA35" s="224"/>
      <c r="AB35" s="225">
        <f>IF(ISTEXT(AA12),AA12,AB12/AA12-1)</f>
        <v>0.00718793783909244</v>
      </c>
      <c r="AC35" s="225">
        <f>IF(ISTEXT(AB12),AB12,AC12/AB12-1)</f>
        <v>0.006597900183557659</v>
      </c>
      <c r="AD35" s="225">
        <f>IF(ISTEXT(AC12),AC12,AD12/AC12-1)</f>
        <v>-0.006380840399222265</v>
      </c>
      <c r="AE35" s="225">
        <f>IF(ISTEXT(AD12),AD12,AE12/AD12-1)</f>
        <v>0.049645710252825825</v>
      </c>
      <c r="AF35" s="225">
        <f>IF(ISTEXT(AE12),AE12,AF12/AE12-1)</f>
        <v>0.0501901045226103</v>
      </c>
      <c r="AG35" s="225">
        <f aca="true" t="shared" si="19" ref="AG35:AS35">IF(ISTEXT(AF12),AF12,AG12/AF12-1)</f>
        <v>0.010046882626203901</v>
      </c>
      <c r="AH35" s="225">
        <f t="shared" si="19"/>
        <v>-0.004160090773472458</v>
      </c>
      <c r="AI35" s="225">
        <f t="shared" si="19"/>
        <v>-0.031752963194762174</v>
      </c>
      <c r="AJ35" s="225">
        <f t="shared" si="19"/>
        <v>0.016250298448191813</v>
      </c>
      <c r="AK35" s="217">
        <f t="shared" si="19"/>
        <v>0.013906745527003439</v>
      </c>
      <c r="AL35" s="217">
        <f t="shared" si="19"/>
        <v>-0.019034652826404486</v>
      </c>
      <c r="AM35" s="217">
        <f t="shared" si="19"/>
        <v>0.025054794735285046</v>
      </c>
      <c r="AN35" s="225">
        <f t="shared" si="19"/>
        <v>0.004360816686246771</v>
      </c>
      <c r="AO35" s="225">
        <f t="shared" si="19"/>
        <v>-0.003579158394886983</v>
      </c>
      <c r="AP35" s="225">
        <f t="shared" si="19"/>
        <v>0.0022575038664447433</v>
      </c>
      <c r="AQ35" s="225">
        <f t="shared" si="19"/>
        <v>-0.01373067424332608</v>
      </c>
      <c r="AR35" s="225">
        <f t="shared" si="19"/>
        <v>0.02391329538694764</v>
      </c>
      <c r="AS35" s="237">
        <f t="shared" si="19"/>
        <v>-0.06212308547531098</v>
      </c>
      <c r="BL35" s="19"/>
      <c r="BM35" s="19"/>
      <c r="BN35" s="19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P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H32" sqref="BH3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71"/>
      <c r="AA1" s="171" t="s">
        <v>94</v>
      </c>
    </row>
    <row r="2" ht="15" thickBot="1">
      <c r="Y2" s="1" t="s">
        <v>118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 t="shared" si="0"/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3" ht="14.25">
      <c r="W4" s="132" t="s">
        <v>71</v>
      </c>
      <c r="X4" s="134"/>
      <c r="Y4" s="135"/>
      <c r="Z4" s="339">
        <f aca="true" t="shared" si="1" ref="Z4:AS4">SUM(Z5,Z10,Z19,Z24)</f>
        <v>1059075.8665464697</v>
      </c>
      <c r="AA4" s="339">
        <f t="shared" si="1"/>
        <v>1059143.7363701062</v>
      </c>
      <c r="AB4" s="339">
        <f t="shared" si="1"/>
        <v>1066628.0507543075</v>
      </c>
      <c r="AC4" s="339">
        <f t="shared" si="1"/>
        <v>1073684.8991008913</v>
      </c>
      <c r="AD4" s="339">
        <f t="shared" si="1"/>
        <v>1067559.8252931128</v>
      </c>
      <c r="AE4" s="339">
        <f t="shared" si="1"/>
        <v>1122949.9094915595</v>
      </c>
      <c r="AF4" s="339">
        <f t="shared" si="1"/>
        <v>1135266.5189294668</v>
      </c>
      <c r="AG4" s="339">
        <f t="shared" si="1"/>
        <v>1147123.4612483406</v>
      </c>
      <c r="AH4" s="339">
        <f t="shared" si="1"/>
        <v>1143371.569194104</v>
      </c>
      <c r="AI4" s="339">
        <f t="shared" si="1"/>
        <v>1113064.6520029448</v>
      </c>
      <c r="AJ4" s="339">
        <f t="shared" si="1"/>
        <v>1147923.4663119405</v>
      </c>
      <c r="AK4" s="339">
        <f t="shared" si="1"/>
        <v>1166901.9480878306</v>
      </c>
      <c r="AL4" s="339">
        <f t="shared" si="1"/>
        <v>1153217.1679898398</v>
      </c>
      <c r="AM4" s="339">
        <f t="shared" si="1"/>
        <v>1192871.9771158365</v>
      </c>
      <c r="AN4" s="339">
        <f t="shared" si="1"/>
        <v>1198075.5396492004</v>
      </c>
      <c r="AO4" s="339">
        <f t="shared" si="1"/>
        <v>1198420.9698963496</v>
      </c>
      <c r="AP4" s="339">
        <f t="shared" si="1"/>
        <v>1202992.1915345578</v>
      </c>
      <c r="AQ4" s="339">
        <f t="shared" si="1"/>
        <v>1185564.3525903975</v>
      </c>
      <c r="AR4" s="339">
        <f t="shared" si="1"/>
        <v>1218898.0409216124</v>
      </c>
      <c r="AS4" s="339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9"/>
      <c r="BI4" s="260"/>
      <c r="BJ4" s="259"/>
      <c r="BK4" s="258"/>
    </row>
    <row r="5" spans="23:63" ht="14.25">
      <c r="W5" s="133"/>
      <c r="X5" s="97" t="s">
        <v>47</v>
      </c>
      <c r="Y5" s="99"/>
      <c r="Z5" s="340">
        <f>SUM(Z6:Z9)</f>
        <v>317760.4781841786</v>
      </c>
      <c r="AA5" s="341">
        <f>SUM(AA6:AA9)</f>
        <v>317760.47818417865</v>
      </c>
      <c r="AB5" s="341">
        <f aca="true" t="shared" si="2" ref="AB5:AR5">SUM(AB6:AB9)</f>
        <v>320303.87668561906</v>
      </c>
      <c r="AC5" s="341">
        <f t="shared" si="2"/>
        <v>327020.0023028581</v>
      </c>
      <c r="AD5" s="341">
        <f t="shared" si="2"/>
        <v>308959.2593258289</v>
      </c>
      <c r="AE5" s="341">
        <f t="shared" si="2"/>
        <v>349637.32499823987</v>
      </c>
      <c r="AF5" s="341">
        <f t="shared" si="2"/>
        <v>337867.68730731175</v>
      </c>
      <c r="AG5" s="341">
        <f t="shared" si="2"/>
        <v>337751.04555694584</v>
      </c>
      <c r="AH5" s="341">
        <f t="shared" si="2"/>
        <v>334252.91816824523</v>
      </c>
      <c r="AI5" s="341">
        <f t="shared" si="2"/>
        <v>324060.5164172776</v>
      </c>
      <c r="AJ5" s="341">
        <f t="shared" si="2"/>
        <v>341336.2522967268</v>
      </c>
      <c r="AK5" s="341">
        <f t="shared" si="2"/>
        <v>348484.027641061</v>
      </c>
      <c r="AL5" s="341">
        <f t="shared" si="2"/>
        <v>340210.6961154515</v>
      </c>
      <c r="AM5" s="341">
        <f t="shared" si="2"/>
        <v>371390.75714120234</v>
      </c>
      <c r="AN5" s="341">
        <f t="shared" si="2"/>
        <v>385208.3631586062</v>
      </c>
      <c r="AO5" s="341">
        <f t="shared" si="2"/>
        <v>381734.5765552206</v>
      </c>
      <c r="AP5" s="341">
        <f t="shared" si="2"/>
        <v>397846.19643473113</v>
      </c>
      <c r="AQ5" s="341">
        <f t="shared" si="2"/>
        <v>387282.4105045784</v>
      </c>
      <c r="AR5" s="341">
        <f t="shared" si="2"/>
        <v>440281.0306241544</v>
      </c>
      <c r="AS5" s="341">
        <f>SUM(AS6:AS9)</f>
        <v>412391.87448116334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  <c r="BH5" s="259"/>
      <c r="BI5" s="260"/>
      <c r="BJ5" s="259"/>
      <c r="BK5" s="258"/>
    </row>
    <row r="6" spans="23:63" ht="14.25">
      <c r="W6" s="133"/>
      <c r="X6" s="165"/>
      <c r="Y6" s="167" t="s">
        <v>88</v>
      </c>
      <c r="Z6" s="342">
        <v>290009.52564138314</v>
      </c>
      <c r="AA6" s="343">
        <v>290009.5256413832</v>
      </c>
      <c r="AB6" s="343">
        <v>292439.99003429327</v>
      </c>
      <c r="AC6" s="343">
        <v>299980.6035291525</v>
      </c>
      <c r="AD6" s="343">
        <v>282291.30689937295</v>
      </c>
      <c r="AE6" s="343">
        <v>319307.3683115373</v>
      </c>
      <c r="AF6" s="343">
        <v>307579.2247801886</v>
      </c>
      <c r="AG6" s="343">
        <v>308999.94370842725</v>
      </c>
      <c r="AH6" s="343">
        <v>302237.6985130534</v>
      </c>
      <c r="AI6" s="343">
        <v>292423.6383148639</v>
      </c>
      <c r="AJ6" s="343">
        <v>312245.5285181977</v>
      </c>
      <c r="AK6" s="343">
        <v>320871.65585379855</v>
      </c>
      <c r="AL6" s="343">
        <v>313536.4190728003</v>
      </c>
      <c r="AM6" s="343">
        <v>340576.39816028625</v>
      </c>
      <c r="AN6" s="343">
        <v>357840.34229383105</v>
      </c>
      <c r="AO6" s="343">
        <v>353275.37504229933</v>
      </c>
      <c r="AP6" s="343">
        <v>369933.0967256526</v>
      </c>
      <c r="AQ6" s="343">
        <v>362438.62468805426</v>
      </c>
      <c r="AR6" s="343">
        <v>415783.60502435017</v>
      </c>
      <c r="AS6" s="343">
        <v>386302.5141552453</v>
      </c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66"/>
      <c r="BH6" s="259"/>
      <c r="BI6" s="259"/>
      <c r="BJ6" s="259"/>
      <c r="BK6" s="258"/>
    </row>
    <row r="7" spans="23:63" ht="14.25">
      <c r="W7" s="133"/>
      <c r="X7" s="165"/>
      <c r="Y7" s="169" t="s">
        <v>89</v>
      </c>
      <c r="Z7" s="344">
        <v>571.3802016670321</v>
      </c>
      <c r="AA7" s="343">
        <v>571.3802016670321</v>
      </c>
      <c r="AB7" s="343">
        <v>557.6479307684623</v>
      </c>
      <c r="AC7" s="343">
        <v>589.5078921721699</v>
      </c>
      <c r="AD7" s="343">
        <v>636.8196886482708</v>
      </c>
      <c r="AE7" s="343">
        <v>729.7380302914114</v>
      </c>
      <c r="AF7" s="343">
        <v>739.5481454273395</v>
      </c>
      <c r="AG7" s="343">
        <v>761.206616337598</v>
      </c>
      <c r="AH7" s="343">
        <v>789.474682824386</v>
      </c>
      <c r="AI7" s="343">
        <v>835.3489358436811</v>
      </c>
      <c r="AJ7" s="343">
        <v>901.0476099964656</v>
      </c>
      <c r="AK7" s="343">
        <v>916.3237182516609</v>
      </c>
      <c r="AL7" s="343">
        <v>871.128704368587</v>
      </c>
      <c r="AM7" s="343">
        <v>920.3683683815369</v>
      </c>
      <c r="AN7" s="343">
        <v>870.7702325446351</v>
      </c>
      <c r="AO7" s="343">
        <v>939.2101163588604</v>
      </c>
      <c r="AP7" s="343">
        <v>1038.5011688079712</v>
      </c>
      <c r="AQ7" s="343">
        <v>966.6975979558626</v>
      </c>
      <c r="AR7" s="343">
        <v>992.501901360155</v>
      </c>
      <c r="AS7" s="343">
        <v>997.4884810992544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68"/>
      <c r="BH7" s="259"/>
      <c r="BI7" s="259"/>
      <c r="BJ7" s="259"/>
      <c r="BK7" s="258"/>
    </row>
    <row r="8" spans="23:63" ht="13.5" customHeight="1">
      <c r="W8" s="133"/>
      <c r="X8" s="98"/>
      <c r="Y8" s="58" t="s">
        <v>75</v>
      </c>
      <c r="Z8" s="345">
        <v>15893.24194428691</v>
      </c>
      <c r="AA8" s="343">
        <v>15893.24194428691</v>
      </c>
      <c r="AB8" s="343">
        <v>15943.333460838738</v>
      </c>
      <c r="AC8" s="343">
        <v>16399.556242983148</v>
      </c>
      <c r="AD8" s="343">
        <v>17008.608798732406</v>
      </c>
      <c r="AE8" s="343">
        <v>17378.62042059257</v>
      </c>
      <c r="AF8" s="343">
        <v>16956.41688983841</v>
      </c>
      <c r="AG8" s="343">
        <v>17132.1127058852</v>
      </c>
      <c r="AH8" s="343">
        <v>18602.210302104457</v>
      </c>
      <c r="AI8" s="343">
        <v>18300.433896585404</v>
      </c>
      <c r="AJ8" s="343">
        <v>17937.298574318003</v>
      </c>
      <c r="AK8" s="343">
        <v>17284.550492505015</v>
      </c>
      <c r="AL8" s="343">
        <v>16545.2515565966</v>
      </c>
      <c r="AM8" s="343">
        <v>16039.429504896116</v>
      </c>
      <c r="AN8" s="343">
        <v>15997.465568298101</v>
      </c>
      <c r="AO8" s="343">
        <v>15834.234746288535</v>
      </c>
      <c r="AP8" s="343">
        <v>16435.917236544145</v>
      </c>
      <c r="AQ8" s="343">
        <v>16090.460345237512</v>
      </c>
      <c r="AR8" s="343">
        <v>16014.994465410675</v>
      </c>
      <c r="AS8" s="343">
        <v>14038.083175696604</v>
      </c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5"/>
      <c r="BG8" s="106"/>
      <c r="BH8" s="259"/>
      <c r="BI8" s="259"/>
      <c r="BJ8" s="259"/>
      <c r="BK8" s="258"/>
    </row>
    <row r="9" spans="23:63" ht="14.25">
      <c r="W9" s="133"/>
      <c r="X9" s="98"/>
      <c r="Y9" s="59" t="s">
        <v>123</v>
      </c>
      <c r="Z9" s="346">
        <v>11286.33039684152</v>
      </c>
      <c r="AA9" s="343">
        <v>11286.330396841522</v>
      </c>
      <c r="AB9" s="343">
        <v>11362.905259718576</v>
      </c>
      <c r="AC9" s="343">
        <v>10050.3346385503</v>
      </c>
      <c r="AD9" s="343">
        <v>9022.523939075281</v>
      </c>
      <c r="AE9" s="343">
        <v>12221.598235818608</v>
      </c>
      <c r="AF9" s="343">
        <v>12592.497491857448</v>
      </c>
      <c r="AG9" s="343">
        <v>10857.782526295832</v>
      </c>
      <c r="AH9" s="343">
        <v>12623.534670262976</v>
      </c>
      <c r="AI9" s="343">
        <v>12501.095269984633</v>
      </c>
      <c r="AJ9" s="343">
        <v>10252.377594214648</v>
      </c>
      <c r="AK9" s="343">
        <v>9411.497576505775</v>
      </c>
      <c r="AL9" s="343">
        <v>9257.896781685977</v>
      </c>
      <c r="AM9" s="343">
        <v>13854.561107638481</v>
      </c>
      <c r="AN9" s="343">
        <v>10499.785063932388</v>
      </c>
      <c r="AO9" s="343">
        <v>11685.756650273848</v>
      </c>
      <c r="AP9" s="343">
        <v>10438.681303726473</v>
      </c>
      <c r="AQ9" s="343">
        <v>7786.627873330752</v>
      </c>
      <c r="AR9" s="343">
        <v>7489.92923303337</v>
      </c>
      <c r="AS9" s="343">
        <v>11053.788669122132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8"/>
      <c r="BG9" s="109"/>
      <c r="BH9" s="259"/>
      <c r="BI9" s="259"/>
      <c r="BJ9" s="259"/>
      <c r="BK9" s="258"/>
    </row>
    <row r="10" spans="23:63" ht="14.25">
      <c r="W10" s="133"/>
      <c r="X10" s="114" t="s">
        <v>48</v>
      </c>
      <c r="Y10" s="117"/>
      <c r="Z10" s="347">
        <f>SUM(Z11:Z18)</f>
        <v>389990.97210019204</v>
      </c>
      <c r="AA10" s="348">
        <f>SUM(AA11:AA18)</f>
        <v>390068.0296477943</v>
      </c>
      <c r="AB10" s="348">
        <f aca="true" t="shared" si="3" ref="AB10:AR10">SUM(AB11:AB18)</f>
        <v>385983.0518790047</v>
      </c>
      <c r="AC10" s="348">
        <f t="shared" si="3"/>
        <v>377196.87553067494</v>
      </c>
      <c r="AD10" s="348">
        <f t="shared" si="3"/>
        <v>375411.02797521226</v>
      </c>
      <c r="AE10" s="348">
        <f t="shared" si="3"/>
        <v>382516.71066850994</v>
      </c>
      <c r="AF10" s="348">
        <f t="shared" si="3"/>
        <v>386642.894571936</v>
      </c>
      <c r="AG10" s="348">
        <f t="shared" si="3"/>
        <v>395642.0467758538</v>
      </c>
      <c r="AH10" s="348">
        <f t="shared" si="3"/>
        <v>396846.50390778336</v>
      </c>
      <c r="AI10" s="348">
        <f t="shared" si="3"/>
        <v>373081.20671341626</v>
      </c>
      <c r="AJ10" s="348">
        <f t="shared" si="3"/>
        <v>379502.02616211853</v>
      </c>
      <c r="AK10" s="348">
        <f t="shared" si="3"/>
        <v>388933.1494635993</v>
      </c>
      <c r="AL10" s="348">
        <f t="shared" si="3"/>
        <v>377725.2162336976</v>
      </c>
      <c r="AM10" s="348">
        <f t="shared" si="3"/>
        <v>384010.5193911772</v>
      </c>
      <c r="AN10" s="348">
        <f t="shared" si="3"/>
        <v>383062.7072297469</v>
      </c>
      <c r="AO10" s="348">
        <f t="shared" si="3"/>
        <v>387976.50841306715</v>
      </c>
      <c r="AP10" s="348">
        <f t="shared" si="3"/>
        <v>379567.9325841092</v>
      </c>
      <c r="AQ10" s="348">
        <f t="shared" si="3"/>
        <v>379920.96984574315</v>
      </c>
      <c r="AR10" s="348">
        <f t="shared" si="3"/>
        <v>375225.88622573216</v>
      </c>
      <c r="AS10" s="348">
        <f>SUM(AS11:AS18)</f>
        <v>342098.9647565937</v>
      </c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9"/>
      <c r="BH10" s="259"/>
      <c r="BI10" s="260"/>
      <c r="BJ10" s="259"/>
      <c r="BK10" s="258"/>
    </row>
    <row r="11" spans="23:63" ht="14.25">
      <c r="W11" s="133"/>
      <c r="X11" s="115"/>
      <c r="Y11" s="57" t="s">
        <v>210</v>
      </c>
      <c r="Z11" s="349">
        <v>36405.11338083324</v>
      </c>
      <c r="AA11" s="349">
        <v>36414.30110479926</v>
      </c>
      <c r="AB11" s="349">
        <v>38582.21339218642</v>
      </c>
      <c r="AC11" s="349">
        <v>38784.34827370142</v>
      </c>
      <c r="AD11" s="349">
        <v>38387.145567636835</v>
      </c>
      <c r="AE11" s="349">
        <v>37663.87664555584</v>
      </c>
      <c r="AF11" s="349">
        <v>36656.1442979364</v>
      </c>
      <c r="AG11" s="349">
        <v>37404.25486364502</v>
      </c>
      <c r="AH11" s="349">
        <v>36390.67214450576</v>
      </c>
      <c r="AI11" s="349">
        <v>34834.54898609556</v>
      </c>
      <c r="AJ11" s="349">
        <v>33580.72594016176</v>
      </c>
      <c r="AK11" s="349">
        <v>31081.66648633124</v>
      </c>
      <c r="AL11" s="349">
        <v>30093.618607589182</v>
      </c>
      <c r="AM11" s="349">
        <v>29535.802520264377</v>
      </c>
      <c r="AN11" s="349">
        <v>28500.666732438738</v>
      </c>
      <c r="AO11" s="349">
        <v>28442.244655513306</v>
      </c>
      <c r="AP11" s="349">
        <v>27857.721522235246</v>
      </c>
      <c r="AQ11" s="349">
        <v>26188.488818634898</v>
      </c>
      <c r="AR11" s="349">
        <v>25054.408139220977</v>
      </c>
      <c r="AS11" s="349">
        <v>23340.710807903764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  <c r="BH11" s="261"/>
      <c r="BI11" s="262"/>
      <c r="BJ11" s="260"/>
      <c r="BK11" s="258"/>
    </row>
    <row r="12" spans="23:63" ht="14.25">
      <c r="W12" s="133"/>
      <c r="X12" s="115"/>
      <c r="Y12" s="58" t="s">
        <v>81</v>
      </c>
      <c r="Z12" s="349">
        <v>25825.233380269172</v>
      </c>
      <c r="AA12" s="343">
        <v>25825.233380269172</v>
      </c>
      <c r="AB12" s="343">
        <v>26033.75125829962</v>
      </c>
      <c r="AC12" s="343">
        <v>25782.437254465352</v>
      </c>
      <c r="AD12" s="343">
        <v>26418.40701554084</v>
      </c>
      <c r="AE12" s="343">
        <v>27684.165643182194</v>
      </c>
      <c r="AF12" s="343">
        <v>29393.539864426275</v>
      </c>
      <c r="AG12" s="343">
        <v>29348.143794649222</v>
      </c>
      <c r="AH12" s="343">
        <v>29213.850293732536</v>
      </c>
      <c r="AI12" s="343">
        <v>27945.808759410396</v>
      </c>
      <c r="AJ12" s="343">
        <v>28308.546345339197</v>
      </c>
      <c r="AK12" s="343">
        <v>28921.94237154784</v>
      </c>
      <c r="AL12" s="343">
        <v>28267.424241604735</v>
      </c>
      <c r="AM12" s="343">
        <v>27813.715932540446</v>
      </c>
      <c r="AN12" s="343">
        <v>27342.295056372008</v>
      </c>
      <c r="AO12" s="343">
        <v>27117.218250819635</v>
      </c>
      <c r="AP12" s="343">
        <v>25561.4716545778</v>
      </c>
      <c r="AQ12" s="343">
        <v>24170.011019690926</v>
      </c>
      <c r="AR12" s="343">
        <v>23326.76727946989</v>
      </c>
      <c r="AS12" s="343">
        <v>21235.440233935653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  <c r="BH12" s="259"/>
      <c r="BI12" s="259"/>
      <c r="BJ12" s="259"/>
      <c r="BK12" s="258"/>
    </row>
    <row r="13" spans="23:63" ht="14.25">
      <c r="W13" s="133"/>
      <c r="X13" s="115"/>
      <c r="Y13" s="96" t="s">
        <v>82</v>
      </c>
      <c r="Z13" s="349">
        <v>55048.283053807594</v>
      </c>
      <c r="AA13" s="343">
        <v>55048.283053807594</v>
      </c>
      <c r="AB13" s="343">
        <v>57923.02403732641</v>
      </c>
      <c r="AC13" s="343">
        <v>58880.45295462207</v>
      </c>
      <c r="AD13" s="343">
        <v>60785.24925627564</v>
      </c>
      <c r="AE13" s="343">
        <v>63599.32007093952</v>
      </c>
      <c r="AF13" s="343">
        <v>64575.38102892913</v>
      </c>
      <c r="AG13" s="343">
        <v>66417.62244616705</v>
      </c>
      <c r="AH13" s="343">
        <v>64695.36024341399</v>
      </c>
      <c r="AI13" s="343">
        <v>53118.838915338856</v>
      </c>
      <c r="AJ13" s="343">
        <v>55544.97954346979</v>
      </c>
      <c r="AK13" s="343">
        <v>56712.29076330655</v>
      </c>
      <c r="AL13" s="343">
        <v>54571.066533594756</v>
      </c>
      <c r="AM13" s="343">
        <v>53455.593227759775</v>
      </c>
      <c r="AN13" s="343">
        <v>51626.516522585254</v>
      </c>
      <c r="AO13" s="343">
        <v>51888.71463544344</v>
      </c>
      <c r="AP13" s="343">
        <v>50875.3446658483</v>
      </c>
      <c r="AQ13" s="343">
        <v>51537.56436963123</v>
      </c>
      <c r="AR13" s="343">
        <v>52253.21853136315</v>
      </c>
      <c r="AS13" s="343">
        <v>47203.280718075825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  <c r="BH13" s="259"/>
      <c r="BI13" s="259"/>
      <c r="BJ13" s="259"/>
      <c r="BK13" s="258"/>
    </row>
    <row r="14" spans="23:63" ht="14.25">
      <c r="W14" s="133"/>
      <c r="X14" s="115"/>
      <c r="Y14" s="96" t="s">
        <v>83</v>
      </c>
      <c r="Z14" s="349">
        <v>40397.228133212404</v>
      </c>
      <c r="AA14" s="343">
        <v>40397.228133212404</v>
      </c>
      <c r="AB14" s="343">
        <v>41525.28465192056</v>
      </c>
      <c r="AC14" s="343">
        <v>41481.42726737278</v>
      </c>
      <c r="AD14" s="343">
        <v>41759.89657820259</v>
      </c>
      <c r="AE14" s="343">
        <v>42721.29047346857</v>
      </c>
      <c r="AF14" s="343">
        <v>43177.883260351984</v>
      </c>
      <c r="AG14" s="343">
        <v>43423.37450018369</v>
      </c>
      <c r="AH14" s="343">
        <v>43007.0586844609</v>
      </c>
      <c r="AI14" s="343">
        <v>36302.40448380976</v>
      </c>
      <c r="AJ14" s="343">
        <v>36688.6426566411</v>
      </c>
      <c r="AK14" s="343">
        <v>37766.66770803397</v>
      </c>
      <c r="AL14" s="343">
        <v>36563.8912886347</v>
      </c>
      <c r="AM14" s="343">
        <v>36144.59439102984</v>
      </c>
      <c r="AN14" s="343">
        <v>37484.84216492952</v>
      </c>
      <c r="AO14" s="343">
        <v>35627.815625287396</v>
      </c>
      <c r="AP14" s="343">
        <v>35095.786997164716</v>
      </c>
      <c r="AQ14" s="343">
        <v>35253.70735846283</v>
      </c>
      <c r="AR14" s="343">
        <v>35386.09909656623</v>
      </c>
      <c r="AS14" s="343">
        <v>33679.26233758319</v>
      </c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10"/>
      <c r="BG14" s="111"/>
      <c r="BH14" s="259"/>
      <c r="BI14" s="259"/>
      <c r="BJ14" s="259"/>
      <c r="BK14" s="258"/>
    </row>
    <row r="15" spans="23:63" ht="14.25">
      <c r="W15" s="133"/>
      <c r="X15" s="115"/>
      <c r="Y15" s="96" t="s">
        <v>84</v>
      </c>
      <c r="Z15" s="349">
        <v>149600.28627090732</v>
      </c>
      <c r="AA15" s="343">
        <v>149600.28627090732</v>
      </c>
      <c r="AB15" s="343">
        <v>145196.64157467306</v>
      </c>
      <c r="AC15" s="343">
        <v>138306.54925687588</v>
      </c>
      <c r="AD15" s="343">
        <v>138049.69378679644</v>
      </c>
      <c r="AE15" s="343">
        <v>140473.85899276254</v>
      </c>
      <c r="AF15" s="343">
        <v>141862.01063315404</v>
      </c>
      <c r="AG15" s="343">
        <v>144344.38534304293</v>
      </c>
      <c r="AH15" s="343">
        <v>146735.3086597961</v>
      </c>
      <c r="AI15" s="343">
        <v>138729.45107073223</v>
      </c>
      <c r="AJ15" s="343">
        <v>145598.6148600945</v>
      </c>
      <c r="AK15" s="343">
        <v>150468.3096638245</v>
      </c>
      <c r="AL15" s="343">
        <v>147655.34213139125</v>
      </c>
      <c r="AM15" s="343">
        <v>153369.95759679493</v>
      </c>
      <c r="AN15" s="343">
        <v>154920.7621587436</v>
      </c>
      <c r="AO15" s="343">
        <v>155388.88478082846</v>
      </c>
      <c r="AP15" s="343">
        <v>152121.32479839315</v>
      </c>
      <c r="AQ15" s="343">
        <v>154147.90403841765</v>
      </c>
      <c r="AR15" s="343">
        <v>159489.40353589127</v>
      </c>
      <c r="AS15" s="343">
        <v>142915.14248723778</v>
      </c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10"/>
      <c r="BG15" s="111"/>
      <c r="BH15" s="259"/>
      <c r="BI15" s="259"/>
      <c r="BJ15" s="259"/>
      <c r="BK15" s="258"/>
    </row>
    <row r="16" spans="23:63" ht="14.25">
      <c r="W16" s="133"/>
      <c r="X16" s="115"/>
      <c r="Y16" s="96" t="s">
        <v>85</v>
      </c>
      <c r="Z16" s="349">
        <v>17886.248094293594</v>
      </c>
      <c r="AA16" s="343">
        <v>17886.248094293594</v>
      </c>
      <c r="AB16" s="343">
        <v>18061.042974641707</v>
      </c>
      <c r="AC16" s="343">
        <v>17635.531720752973</v>
      </c>
      <c r="AD16" s="343">
        <v>16934.820492921954</v>
      </c>
      <c r="AE16" s="343">
        <v>18118.91602647805</v>
      </c>
      <c r="AF16" s="343">
        <v>18598.210299672064</v>
      </c>
      <c r="AG16" s="343">
        <v>19142.750178698952</v>
      </c>
      <c r="AH16" s="343">
        <v>12611.385106651443</v>
      </c>
      <c r="AI16" s="343">
        <v>8339.939796119423</v>
      </c>
      <c r="AJ16" s="343">
        <v>8222.585299633738</v>
      </c>
      <c r="AK16" s="343">
        <v>8659.591823581291</v>
      </c>
      <c r="AL16" s="343">
        <v>7840.595060546365</v>
      </c>
      <c r="AM16" s="343">
        <v>8675.856438151464</v>
      </c>
      <c r="AN16" s="343">
        <v>8652.458072469126</v>
      </c>
      <c r="AO16" s="343">
        <v>8669.573919937586</v>
      </c>
      <c r="AP16" s="343">
        <v>9306.746420533495</v>
      </c>
      <c r="AQ16" s="343">
        <v>9523.451056483127</v>
      </c>
      <c r="AR16" s="343">
        <v>9593.814143653686</v>
      </c>
      <c r="AS16" s="343">
        <v>7976.098669353767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  <c r="BH16" s="259"/>
      <c r="BI16" s="259"/>
      <c r="BJ16" s="259"/>
      <c r="BK16" s="258"/>
    </row>
    <row r="17" spans="23:63" ht="14.25">
      <c r="W17" s="133"/>
      <c r="X17" s="115"/>
      <c r="Y17" s="96" t="s">
        <v>86</v>
      </c>
      <c r="Z17" s="349">
        <v>-29380.684483794303</v>
      </c>
      <c r="AA17" s="343">
        <v>-29312.81466015804</v>
      </c>
      <c r="AB17" s="343">
        <v>-29434.714061809154</v>
      </c>
      <c r="AC17" s="343">
        <v>-29578.85628553855</v>
      </c>
      <c r="AD17" s="343">
        <v>-30392.823220501345</v>
      </c>
      <c r="AE17" s="343">
        <v>-30925.46289907198</v>
      </c>
      <c r="AF17" s="343">
        <v>-29680.749965395233</v>
      </c>
      <c r="AG17" s="343">
        <v>-29585.84078683381</v>
      </c>
      <c r="AH17" s="343">
        <v>-24381.110697281318</v>
      </c>
      <c r="AI17" s="343">
        <v>-16497.51253798085</v>
      </c>
      <c r="AJ17" s="343">
        <v>-18531.335246552066</v>
      </c>
      <c r="AK17" s="343">
        <v>-16157.18052287479</v>
      </c>
      <c r="AL17" s="343">
        <v>-15832.891234246159</v>
      </c>
      <c r="AM17" s="343">
        <v>-16525.475985839625</v>
      </c>
      <c r="AN17" s="343">
        <v>-17392.259606835778</v>
      </c>
      <c r="AO17" s="343">
        <v>-16972.279975640333</v>
      </c>
      <c r="AP17" s="343">
        <v>-14722.926996372282</v>
      </c>
      <c r="AQ17" s="343">
        <v>-14793.57583659297</v>
      </c>
      <c r="AR17" s="343">
        <v>-15125.73177230387</v>
      </c>
      <c r="AS17" s="343">
        <v>-13433.98959010825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  <c r="BH17" s="259"/>
      <c r="BI17" s="259"/>
      <c r="BJ17" s="259"/>
      <c r="BK17" s="258"/>
    </row>
    <row r="18" spans="23:63" ht="14.25">
      <c r="W18" s="133"/>
      <c r="X18" s="116"/>
      <c r="Y18" s="96" t="s">
        <v>87</v>
      </c>
      <c r="Z18" s="346">
        <v>94209.26427066309</v>
      </c>
      <c r="AA18" s="346">
        <v>94209.26427066303</v>
      </c>
      <c r="AB18" s="346">
        <v>88095.80805176607</v>
      </c>
      <c r="AC18" s="346">
        <v>85904.98508842301</v>
      </c>
      <c r="AD18" s="346">
        <v>83468.63849833934</v>
      </c>
      <c r="AE18" s="346">
        <v>83180.7457151952</v>
      </c>
      <c r="AF18" s="346">
        <v>82060.47515286127</v>
      </c>
      <c r="AG18" s="346">
        <v>85147.35643630073</v>
      </c>
      <c r="AH18" s="346">
        <v>88573.97947250394</v>
      </c>
      <c r="AI18" s="346">
        <v>90307.72723989096</v>
      </c>
      <c r="AJ18" s="346">
        <v>90089.26676333055</v>
      </c>
      <c r="AK18" s="346">
        <v>91479.86116984871</v>
      </c>
      <c r="AL18" s="346">
        <v>88566.16960458271</v>
      </c>
      <c r="AM18" s="346">
        <v>91540.47527047602</v>
      </c>
      <c r="AN18" s="346">
        <v>91927.42612904444</v>
      </c>
      <c r="AO18" s="346">
        <v>97814.33652087767</v>
      </c>
      <c r="AP18" s="346">
        <v>93472.46352172876</v>
      </c>
      <c r="AQ18" s="346">
        <v>93893.41902101546</v>
      </c>
      <c r="AR18" s="346">
        <v>85247.90727187088</v>
      </c>
      <c r="AS18" s="346">
        <v>79183.01909261197</v>
      </c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8"/>
      <c r="BG18" s="109"/>
      <c r="BH18" s="259"/>
      <c r="BI18" s="259"/>
      <c r="BJ18" s="259"/>
      <c r="BK18" s="258"/>
    </row>
    <row r="19" spans="23:63" ht="14.25">
      <c r="W19" s="133"/>
      <c r="X19" s="126" t="s">
        <v>49</v>
      </c>
      <c r="Y19" s="128"/>
      <c r="Z19" s="351">
        <f>SUM(Z20:Z23)</f>
        <v>211053.69277127297</v>
      </c>
      <c r="AA19" s="352">
        <f>SUM(AA20:AA23)</f>
        <v>211053.692771273</v>
      </c>
      <c r="AB19" s="352">
        <f aca="true" t="shared" si="4" ref="AB19:AR19">SUM(AB20:AB23)</f>
        <v>222466.79120362003</v>
      </c>
      <c r="AC19" s="352">
        <f t="shared" si="4"/>
        <v>226859.69404186204</v>
      </c>
      <c r="AD19" s="352">
        <f t="shared" si="4"/>
        <v>231727.9289389844</v>
      </c>
      <c r="AE19" s="352">
        <f t="shared" si="4"/>
        <v>243681.02662465375</v>
      </c>
      <c r="AF19" s="352">
        <f t="shared" si="4"/>
        <v>251166.52595206574</v>
      </c>
      <c r="AG19" s="352">
        <f t="shared" si="4"/>
        <v>256750.557216716</v>
      </c>
      <c r="AH19" s="352">
        <f t="shared" si="4"/>
        <v>258734.09617317154</v>
      </c>
      <c r="AI19" s="352">
        <f t="shared" si="4"/>
        <v>257853.86122417575</v>
      </c>
      <c r="AJ19" s="352">
        <f t="shared" si="4"/>
        <v>260017.177513224</v>
      </c>
      <c r="AK19" s="352">
        <f t="shared" si="4"/>
        <v>259076.39361946302</v>
      </c>
      <c r="AL19" s="352">
        <f t="shared" si="4"/>
        <v>261120.73469872962</v>
      </c>
      <c r="AM19" s="352">
        <f t="shared" si="4"/>
        <v>255478.8762107888</v>
      </c>
      <c r="AN19" s="352">
        <f t="shared" si="4"/>
        <v>252947.15920517695</v>
      </c>
      <c r="AO19" s="352">
        <f t="shared" si="4"/>
        <v>252413.85998375205</v>
      </c>
      <c r="AP19" s="352">
        <f t="shared" si="4"/>
        <v>247036.76708944427</v>
      </c>
      <c r="AQ19" s="352">
        <f t="shared" si="4"/>
        <v>243682.81680493781</v>
      </c>
      <c r="AR19" s="352">
        <f t="shared" si="4"/>
        <v>238168.3562593281</v>
      </c>
      <c r="AS19" s="352">
        <f>SUM(AS20:AS23)</f>
        <v>228371.7930641732</v>
      </c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259"/>
      <c r="BI19" s="260"/>
      <c r="BJ19" s="259"/>
      <c r="BK19" s="258"/>
    </row>
    <row r="20" spans="23:63" ht="14.25">
      <c r="W20" s="133"/>
      <c r="X20" s="127"/>
      <c r="Y20" s="57" t="s">
        <v>50</v>
      </c>
      <c r="Z20" s="349">
        <v>7162.41373467297</v>
      </c>
      <c r="AA20" s="343">
        <v>7162.41373467297</v>
      </c>
      <c r="AB20" s="343">
        <v>7762.960481416881</v>
      </c>
      <c r="AC20" s="343">
        <v>8291.472027621348</v>
      </c>
      <c r="AD20" s="343">
        <v>8688.764321731926</v>
      </c>
      <c r="AE20" s="343">
        <v>9153.16177100551</v>
      </c>
      <c r="AF20" s="343">
        <v>10278.29057964515</v>
      </c>
      <c r="AG20" s="343">
        <v>10086.072696871752</v>
      </c>
      <c r="AH20" s="343">
        <v>10744.189447108492</v>
      </c>
      <c r="AI20" s="343">
        <v>10709.474289425121</v>
      </c>
      <c r="AJ20" s="343">
        <v>10531.517510201822</v>
      </c>
      <c r="AK20" s="343">
        <v>10677.13098467719</v>
      </c>
      <c r="AL20" s="343">
        <v>10724.198612064289</v>
      </c>
      <c r="AM20" s="343">
        <v>10933.837362880104</v>
      </c>
      <c r="AN20" s="343">
        <v>11063.17716772301</v>
      </c>
      <c r="AO20" s="343">
        <v>10663.394897683744</v>
      </c>
      <c r="AP20" s="343">
        <v>10798.81815599994</v>
      </c>
      <c r="AQ20" s="343">
        <v>11178.230719633708</v>
      </c>
      <c r="AR20" s="343">
        <v>10875.772004529685</v>
      </c>
      <c r="AS20" s="343">
        <v>10274.59754638703</v>
      </c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10"/>
      <c r="BG20" s="111"/>
      <c r="BH20" s="259"/>
      <c r="BI20" s="259"/>
      <c r="BJ20" s="259"/>
      <c r="BK20" s="258"/>
    </row>
    <row r="21" spans="23:63" ht="14.25">
      <c r="W21" s="133"/>
      <c r="X21" s="127"/>
      <c r="Y21" s="58" t="s">
        <v>51</v>
      </c>
      <c r="Z21" s="349">
        <v>189227.87638242528</v>
      </c>
      <c r="AA21" s="343">
        <v>189227.8763824253</v>
      </c>
      <c r="AB21" s="343">
        <v>199472.2979832289</v>
      </c>
      <c r="AC21" s="343">
        <v>203591.17181375672</v>
      </c>
      <c r="AD21" s="343">
        <v>208310.41730265503</v>
      </c>
      <c r="AE21" s="343">
        <v>219481.13744861685</v>
      </c>
      <c r="AF21" s="343">
        <v>225381.44878737038</v>
      </c>
      <c r="AG21" s="343">
        <v>230301.59503873638</v>
      </c>
      <c r="AH21" s="343">
        <v>230682.07338969587</v>
      </c>
      <c r="AI21" s="343">
        <v>231670.31388101645</v>
      </c>
      <c r="AJ21" s="343">
        <v>234121.39322831342</v>
      </c>
      <c r="AK21" s="343">
        <v>232827.35019457145</v>
      </c>
      <c r="AL21" s="343">
        <v>235321.839961518</v>
      </c>
      <c r="AM21" s="343">
        <v>229309.64312064392</v>
      </c>
      <c r="AN21" s="343">
        <v>227122.05628008506</v>
      </c>
      <c r="AO21" s="343">
        <v>228194.68742674985</v>
      </c>
      <c r="AP21" s="343">
        <v>222699.43445904128</v>
      </c>
      <c r="AQ21" s="343">
        <v>219242.848602862</v>
      </c>
      <c r="AR21" s="343">
        <v>214234.06147996165</v>
      </c>
      <c r="AS21" s="343">
        <v>205546.50503540726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  <c r="BH21" s="259"/>
      <c r="BI21" s="259"/>
      <c r="BJ21" s="259"/>
      <c r="BK21" s="258"/>
    </row>
    <row r="22" spans="23:63" ht="14.25">
      <c r="W22" s="133"/>
      <c r="X22" s="127"/>
      <c r="Y22" s="58" t="s">
        <v>52</v>
      </c>
      <c r="Z22" s="349">
        <v>932.453527286862</v>
      </c>
      <c r="AA22" s="343">
        <v>932.453527286862</v>
      </c>
      <c r="AB22" s="343">
        <v>921.981186032014</v>
      </c>
      <c r="AC22" s="343">
        <v>897.4689414513658</v>
      </c>
      <c r="AD22" s="343">
        <v>848.43907496861</v>
      </c>
      <c r="AE22" s="343">
        <v>840.7128676277982</v>
      </c>
      <c r="AF22" s="343">
        <v>819.3642873051281</v>
      </c>
      <c r="AG22" s="343">
        <v>808.0902697248378</v>
      </c>
      <c r="AH22" s="343">
        <v>779.4618914326709</v>
      </c>
      <c r="AI22" s="343">
        <v>773.1811590382168</v>
      </c>
      <c r="AJ22" s="343">
        <v>727.3471038731022</v>
      </c>
      <c r="AK22" s="343">
        <v>707.2796130443123</v>
      </c>
      <c r="AL22" s="343">
        <v>677.3493327449078</v>
      </c>
      <c r="AM22" s="343">
        <v>666.0863291092593</v>
      </c>
      <c r="AN22" s="343">
        <v>628.5254980047489</v>
      </c>
      <c r="AO22" s="343">
        <v>647.8909272768198</v>
      </c>
      <c r="AP22" s="343">
        <v>643.7111171760641</v>
      </c>
      <c r="AQ22" s="343">
        <v>645.2963311249368</v>
      </c>
      <c r="AR22" s="343">
        <v>647.0433391830514</v>
      </c>
      <c r="AS22" s="343">
        <v>646.8187875539335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10"/>
      <c r="BG22" s="111"/>
      <c r="BH22" s="259"/>
      <c r="BI22" s="259"/>
      <c r="BJ22" s="259"/>
      <c r="BK22" s="258"/>
    </row>
    <row r="23" spans="23:63" ht="14.25">
      <c r="W23" s="133"/>
      <c r="X23" s="127"/>
      <c r="Y23" s="58" t="s">
        <v>53</v>
      </c>
      <c r="Z23" s="349">
        <v>13730.949126887857</v>
      </c>
      <c r="AA23" s="343">
        <v>13730.94912688786</v>
      </c>
      <c r="AB23" s="343">
        <v>14309.55155294225</v>
      </c>
      <c r="AC23" s="343">
        <v>14079.581259032584</v>
      </c>
      <c r="AD23" s="343">
        <v>13880.308239628856</v>
      </c>
      <c r="AE23" s="343">
        <v>14206.014537403604</v>
      </c>
      <c r="AF23" s="343">
        <v>14687.422297745108</v>
      </c>
      <c r="AG23" s="343">
        <v>15554.799211383024</v>
      </c>
      <c r="AH23" s="343">
        <v>16528.371444934513</v>
      </c>
      <c r="AI23" s="343">
        <v>14700.891894695958</v>
      </c>
      <c r="AJ23" s="343">
        <v>14636.919670835683</v>
      </c>
      <c r="AK23" s="343">
        <v>14864.632827170073</v>
      </c>
      <c r="AL23" s="343">
        <v>14397.346792402419</v>
      </c>
      <c r="AM23" s="343">
        <v>14569.309398155503</v>
      </c>
      <c r="AN23" s="343">
        <v>14133.400259364134</v>
      </c>
      <c r="AO23" s="343">
        <v>12907.886732041636</v>
      </c>
      <c r="AP23" s="343">
        <v>12894.803357226963</v>
      </c>
      <c r="AQ23" s="343">
        <v>12616.441151317162</v>
      </c>
      <c r="AR23" s="343">
        <v>12411.479435653704</v>
      </c>
      <c r="AS23" s="343">
        <v>11903.87169482499</v>
      </c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10"/>
      <c r="BG23" s="111"/>
      <c r="BH23" s="259"/>
      <c r="BI23" s="259"/>
      <c r="BJ23" s="259"/>
      <c r="BK23" s="258"/>
    </row>
    <row r="24" spans="23:63" ht="14.25">
      <c r="W24" s="133"/>
      <c r="X24" s="120" t="s">
        <v>54</v>
      </c>
      <c r="Y24" s="123"/>
      <c r="Z24" s="353">
        <f>SUM(Z25:Z26)</f>
        <v>140270.72349082615</v>
      </c>
      <c r="AA24" s="354">
        <f>SUM(AA25:AA26)</f>
        <v>140261.53576686015</v>
      </c>
      <c r="AB24" s="354">
        <f aca="true" t="shared" si="5" ref="AB24:AR24">SUM(AB25:AB26)</f>
        <v>137874.33098606387</v>
      </c>
      <c r="AC24" s="354">
        <f t="shared" si="5"/>
        <v>142608.32722549624</v>
      </c>
      <c r="AD24" s="354">
        <f t="shared" si="5"/>
        <v>151461.60905308713</v>
      </c>
      <c r="AE24" s="354">
        <f t="shared" si="5"/>
        <v>147114.84720015584</v>
      </c>
      <c r="AF24" s="354">
        <f t="shared" si="5"/>
        <v>159589.4110981534</v>
      </c>
      <c r="AG24" s="354">
        <f t="shared" si="5"/>
        <v>156979.81169882475</v>
      </c>
      <c r="AH24" s="354">
        <f t="shared" si="5"/>
        <v>153538.05094490398</v>
      </c>
      <c r="AI24" s="354">
        <f t="shared" si="5"/>
        <v>158069.0676480751</v>
      </c>
      <c r="AJ24" s="354">
        <f t="shared" si="5"/>
        <v>167068.01033987108</v>
      </c>
      <c r="AK24" s="354">
        <f t="shared" si="5"/>
        <v>170408.3773637072</v>
      </c>
      <c r="AL24" s="354">
        <f t="shared" si="5"/>
        <v>174160.52094196112</v>
      </c>
      <c r="AM24" s="354">
        <f t="shared" si="5"/>
        <v>181991.82437266802</v>
      </c>
      <c r="AN24" s="354">
        <f t="shared" si="5"/>
        <v>176857.31005567024</v>
      </c>
      <c r="AO24" s="354">
        <f t="shared" si="5"/>
        <v>176296.02494430973</v>
      </c>
      <c r="AP24" s="354">
        <f t="shared" si="5"/>
        <v>178541.29542627325</v>
      </c>
      <c r="AQ24" s="354">
        <f t="shared" si="5"/>
        <v>174678.15543513827</v>
      </c>
      <c r="AR24" s="354">
        <f t="shared" si="5"/>
        <v>165222.76781239788</v>
      </c>
      <c r="AS24" s="354">
        <f>SUM(AS25:AS26)</f>
        <v>154653.22883900095</v>
      </c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5"/>
      <c r="BH24" s="259"/>
      <c r="BI24" s="259"/>
      <c r="BJ24" s="259"/>
      <c r="BK24" s="258"/>
    </row>
    <row r="25" spans="23:63" ht="14.25">
      <c r="W25" s="133"/>
      <c r="X25" s="121"/>
      <c r="Y25" s="57" t="s">
        <v>56</v>
      </c>
      <c r="Z25" s="349">
        <v>56668.294375382</v>
      </c>
      <c r="AA25" s="343">
        <v>56668.294375382</v>
      </c>
      <c r="AB25" s="343">
        <v>57181.26893234594</v>
      </c>
      <c r="AC25" s="343">
        <v>60534.94985495847</v>
      </c>
      <c r="AD25" s="343">
        <v>64936.681021597935</v>
      </c>
      <c r="AE25" s="343">
        <v>61687.87904006099</v>
      </c>
      <c r="AF25" s="343">
        <v>66320.35788238638</v>
      </c>
      <c r="AG25" s="343">
        <v>66097.18285266333</v>
      </c>
      <c r="AH25" s="343">
        <v>64981.26035572901</v>
      </c>
      <c r="AI25" s="343">
        <v>64579.57837128149</v>
      </c>
      <c r="AJ25" s="343">
        <v>66528.05644923142</v>
      </c>
      <c r="AK25" s="343">
        <v>68958.27824035782</v>
      </c>
      <c r="AL25" s="343">
        <v>65570.12218267361</v>
      </c>
      <c r="AM25" s="343">
        <v>68113.57754495164</v>
      </c>
      <c r="AN25" s="343">
        <v>65083.413470239095</v>
      </c>
      <c r="AO25" s="343">
        <v>64348.7131162084</v>
      </c>
      <c r="AP25" s="343">
        <v>67774.75663880433</v>
      </c>
      <c r="AQ25" s="343">
        <v>63650.15663022272</v>
      </c>
      <c r="AR25" s="343">
        <v>62777.46722184388</v>
      </c>
      <c r="AS25" s="343">
        <v>59236.05359429945</v>
      </c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10"/>
      <c r="BG25" s="111"/>
      <c r="BH25" s="259"/>
      <c r="BI25" s="260"/>
      <c r="BJ25" s="259"/>
      <c r="BK25" s="258"/>
    </row>
    <row r="26" spans="23:63" ht="15" thickBot="1">
      <c r="W26" s="133"/>
      <c r="X26" s="122"/>
      <c r="Y26" s="59" t="s">
        <v>55</v>
      </c>
      <c r="Z26" s="346">
        <v>83602.42911544416</v>
      </c>
      <c r="AA26" s="350">
        <v>83593.24139147815</v>
      </c>
      <c r="AB26" s="350">
        <v>80693.06205371793</v>
      </c>
      <c r="AC26" s="350">
        <v>82073.37737053778</v>
      </c>
      <c r="AD26" s="350">
        <v>86524.9280314892</v>
      </c>
      <c r="AE26" s="350">
        <v>85426.96816009485</v>
      </c>
      <c r="AF26" s="350">
        <v>93269.05321576701</v>
      </c>
      <c r="AG26" s="350">
        <v>90882.6288461614</v>
      </c>
      <c r="AH26" s="350">
        <v>88556.79058917497</v>
      </c>
      <c r="AI26" s="350">
        <v>93489.48927679364</v>
      </c>
      <c r="AJ26" s="350">
        <v>100539.95389063966</v>
      </c>
      <c r="AK26" s="350">
        <v>101450.09912334938</v>
      </c>
      <c r="AL26" s="350">
        <v>108590.3987592875</v>
      </c>
      <c r="AM26" s="350">
        <v>113878.24682771639</v>
      </c>
      <c r="AN26" s="350">
        <v>111773.89658543114</v>
      </c>
      <c r="AO26" s="350">
        <v>111947.31182810132</v>
      </c>
      <c r="AP26" s="350">
        <v>110766.53878746893</v>
      </c>
      <c r="AQ26" s="350">
        <v>111027.99880491555</v>
      </c>
      <c r="AR26" s="350">
        <v>102445.300590554</v>
      </c>
      <c r="AS26" s="350">
        <v>95417.1752447015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8"/>
      <c r="BG26" s="109"/>
      <c r="BH26" s="259"/>
      <c r="BI26" s="260"/>
      <c r="BJ26" s="259"/>
      <c r="BK26" s="258"/>
    </row>
    <row r="27" spans="23:63" ht="15" thickBot="1">
      <c r="W27" s="333" t="s">
        <v>72</v>
      </c>
      <c r="X27" s="334"/>
      <c r="Y27" s="335"/>
      <c r="Z27" s="355">
        <v>36.6235166957</v>
      </c>
      <c r="AA27" s="356">
        <v>36.623516695700005</v>
      </c>
      <c r="AB27" s="356">
        <v>53.6703576382</v>
      </c>
      <c r="AC27" s="356">
        <v>56.9501827061</v>
      </c>
      <c r="AD27" s="356">
        <v>53.214845969500004</v>
      </c>
      <c r="AE27" s="356">
        <v>51.149659616899996</v>
      </c>
      <c r="AF27" s="356">
        <v>50.922977152499996</v>
      </c>
      <c r="AG27" s="356">
        <v>49.368491384600006</v>
      </c>
      <c r="AH27" s="356">
        <v>47.9741695963</v>
      </c>
      <c r="AI27" s="356">
        <v>42.72959118839999</v>
      </c>
      <c r="AJ27" s="356">
        <v>38.0584885591</v>
      </c>
      <c r="AK27" s="356">
        <v>36.0278676091</v>
      </c>
      <c r="AL27" s="356">
        <v>32.435788266</v>
      </c>
      <c r="AM27" s="356">
        <v>30.936631965400004</v>
      </c>
      <c r="AN27" s="356">
        <v>34.45852887250001</v>
      </c>
      <c r="AO27" s="356">
        <v>34.994685000900006</v>
      </c>
      <c r="AP27" s="356">
        <v>37.5994951233</v>
      </c>
      <c r="AQ27" s="356">
        <v>35.88946768580001</v>
      </c>
      <c r="AR27" s="356">
        <v>37.525516790100006</v>
      </c>
      <c r="AS27" s="356">
        <v>37.8426032347</v>
      </c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8"/>
      <c r="BG27" s="131"/>
      <c r="BH27" s="259"/>
      <c r="BI27" s="259"/>
      <c r="BJ27" s="259"/>
      <c r="BK27" s="258"/>
    </row>
    <row r="28" spans="23:63" ht="15" thickBot="1">
      <c r="W28" s="138" t="s">
        <v>73</v>
      </c>
      <c r="X28" s="139"/>
      <c r="Y28" s="140"/>
      <c r="Z28" s="357">
        <v>62318.39243632471</v>
      </c>
      <c r="AA28" s="357">
        <v>62269.0125403247</v>
      </c>
      <c r="AB28" s="357">
        <v>63824.467374521846</v>
      </c>
      <c r="AC28" s="357">
        <v>63478.21937591437</v>
      </c>
      <c r="AD28" s="357">
        <v>62722.200647399244</v>
      </c>
      <c r="AE28" s="357">
        <v>64008.02560230725</v>
      </c>
      <c r="AF28" s="357">
        <v>64223.15088002932</v>
      </c>
      <c r="AG28" s="357">
        <v>63988.6849260917</v>
      </c>
      <c r="AH28" s="357">
        <v>62260.68242801936</v>
      </c>
      <c r="AI28" s="357">
        <v>56197.5343583907</v>
      </c>
      <c r="AJ28" s="357">
        <v>56195.370553724664</v>
      </c>
      <c r="AK28" s="357">
        <v>56838.551280533975</v>
      </c>
      <c r="AL28" s="357">
        <v>54714.54412196552</v>
      </c>
      <c r="AM28" s="357">
        <v>52577.51001085917</v>
      </c>
      <c r="AN28" s="357">
        <v>52215.49859578726</v>
      </c>
      <c r="AO28" s="357">
        <v>52555.70348708269</v>
      </c>
      <c r="AP28" s="357">
        <v>53857.983186431054</v>
      </c>
      <c r="AQ28" s="357">
        <v>53862.07416621818</v>
      </c>
      <c r="AR28" s="357">
        <v>53728.78568900112</v>
      </c>
      <c r="AS28" s="357">
        <v>50490.369421266856</v>
      </c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2"/>
      <c r="BG28" s="143"/>
      <c r="BH28" s="258"/>
      <c r="BI28" s="258"/>
      <c r="BJ28" s="258"/>
      <c r="BK28" s="258"/>
    </row>
    <row r="29" spans="23:59" ht="15" thickBot="1">
      <c r="W29" s="332" t="s">
        <v>74</v>
      </c>
      <c r="X29" s="367"/>
      <c r="Y29" s="362"/>
      <c r="Z29" s="363">
        <v>22698.6262976251</v>
      </c>
      <c r="AA29" s="364">
        <v>21751.845431751684</v>
      </c>
      <c r="AB29" s="364">
        <v>22126.273875610616</v>
      </c>
      <c r="AC29" s="364">
        <v>23626.736765007347</v>
      </c>
      <c r="AD29" s="364">
        <v>23232.290841459766</v>
      </c>
      <c r="AE29" s="364">
        <v>26462.501720581535</v>
      </c>
      <c r="AF29" s="364">
        <v>27033.371954515987</v>
      </c>
      <c r="AG29" s="364">
        <v>27765.308283449398</v>
      </c>
      <c r="AH29" s="364">
        <v>29181.499288685947</v>
      </c>
      <c r="AI29" s="364">
        <v>29595.05773679626</v>
      </c>
      <c r="AJ29" s="364">
        <v>29724.186459362183</v>
      </c>
      <c r="AK29" s="364">
        <v>30842.900323586888</v>
      </c>
      <c r="AL29" s="364">
        <v>30755.027971327723</v>
      </c>
      <c r="AM29" s="364">
        <v>31073.546288859005</v>
      </c>
      <c r="AN29" s="364">
        <v>33381.32137477476</v>
      </c>
      <c r="AO29" s="364">
        <v>31227.23073395338</v>
      </c>
      <c r="AP29" s="364">
        <v>30320.843458025935</v>
      </c>
      <c r="AQ29" s="364">
        <v>27660.792562858107</v>
      </c>
      <c r="AR29" s="364">
        <v>28063.79397993457</v>
      </c>
      <c r="AS29" s="364">
        <v>28143.781842774297</v>
      </c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6"/>
      <c r="BG29" s="144"/>
    </row>
    <row r="30" spans="23:59" ht="15.75" thickBot="1" thickTop="1">
      <c r="W30" s="368"/>
      <c r="X30" s="373" t="s">
        <v>204</v>
      </c>
      <c r="Y30" s="369"/>
      <c r="Z30" s="376" t="s">
        <v>155</v>
      </c>
      <c r="AA30" s="370">
        <v>8875.301208436722</v>
      </c>
      <c r="AB30" s="370">
        <v>9201.18172344775</v>
      </c>
      <c r="AC30" s="370">
        <v>9612.461890650215</v>
      </c>
      <c r="AD30" s="370">
        <v>9430.462429264095</v>
      </c>
      <c r="AE30" s="370">
        <v>10118.165888856864</v>
      </c>
      <c r="AF30" s="370">
        <v>10414.617082455195</v>
      </c>
      <c r="AG30" s="370">
        <v>10713.796711883042</v>
      </c>
      <c r="AH30" s="370">
        <v>11484.973395956913</v>
      </c>
      <c r="AI30" s="370">
        <v>11902.65012281551</v>
      </c>
      <c r="AJ30" s="370">
        <v>12185.585301329149</v>
      </c>
      <c r="AK30" s="370">
        <v>13108.054552024463</v>
      </c>
      <c r="AL30" s="370">
        <v>14236.38235497335</v>
      </c>
      <c r="AM30" s="370">
        <v>15130.676875720499</v>
      </c>
      <c r="AN30" s="370">
        <v>15955.351357156876</v>
      </c>
      <c r="AO30" s="370">
        <v>15839.65436230693</v>
      </c>
      <c r="AP30" s="370">
        <v>15439.080938339932</v>
      </c>
      <c r="AQ30" s="370">
        <v>13885.43719446985</v>
      </c>
      <c r="AR30" s="370">
        <v>14239.051340708975</v>
      </c>
      <c r="AS30" s="370">
        <v>14332.983425103594</v>
      </c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2"/>
      <c r="BG30" s="144"/>
    </row>
    <row r="31" spans="23:59" ht="15.75" thickBot="1" thickTop="1">
      <c r="W31" s="60" t="s">
        <v>57</v>
      </c>
      <c r="X31" s="86"/>
      <c r="Y31" s="87"/>
      <c r="Z31" s="358">
        <f aca="true" t="shared" si="6" ref="Z31:AS31">SUM(Z4,Z27,Z28,Z29)</f>
        <v>1144129.5087971152</v>
      </c>
      <c r="AA31" s="359">
        <f t="shared" si="6"/>
        <v>1143201.2178588782</v>
      </c>
      <c r="AB31" s="359">
        <f t="shared" si="6"/>
        <v>1152632.4623620783</v>
      </c>
      <c r="AC31" s="359">
        <f t="shared" si="6"/>
        <v>1160846.805424519</v>
      </c>
      <c r="AD31" s="359">
        <f t="shared" si="6"/>
        <v>1153567.5316279414</v>
      </c>
      <c r="AE31" s="359">
        <f t="shared" si="6"/>
        <v>1213471.586474065</v>
      </c>
      <c r="AF31" s="359">
        <f t="shared" si="6"/>
        <v>1226573.9647411648</v>
      </c>
      <c r="AG31" s="359">
        <f t="shared" si="6"/>
        <v>1238926.8229492663</v>
      </c>
      <c r="AH31" s="359">
        <f t="shared" si="6"/>
        <v>1234861.7250804056</v>
      </c>
      <c r="AI31" s="359">
        <f t="shared" si="6"/>
        <v>1198899.9736893203</v>
      </c>
      <c r="AJ31" s="359">
        <f t="shared" si="6"/>
        <v>1233881.0818135866</v>
      </c>
      <c r="AK31" s="359">
        <f t="shared" si="6"/>
        <v>1254619.4275595606</v>
      </c>
      <c r="AL31" s="359">
        <f t="shared" si="6"/>
        <v>1238719.175871399</v>
      </c>
      <c r="AM31" s="359">
        <f t="shared" si="6"/>
        <v>1276553.9700475202</v>
      </c>
      <c r="AN31" s="359">
        <f t="shared" si="6"/>
        <v>1283706.8181486349</v>
      </c>
      <c r="AO31" s="359">
        <f t="shared" si="6"/>
        <v>1282238.8988023866</v>
      </c>
      <c r="AP31" s="359">
        <f t="shared" si="6"/>
        <v>1287208.6176741382</v>
      </c>
      <c r="AQ31" s="359">
        <f t="shared" si="6"/>
        <v>1267123.1087871597</v>
      </c>
      <c r="AR31" s="359">
        <f t="shared" si="6"/>
        <v>1300728.1461073384</v>
      </c>
      <c r="AS31" s="359">
        <f t="shared" si="6"/>
        <v>1216187.8550082073</v>
      </c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6:27" ht="14.25">
      <c r="Z33" s="255"/>
      <c r="AA33" s="255"/>
    </row>
    <row r="34" spans="25:26" ht="14.25">
      <c r="Y34" s="188"/>
      <c r="Z34" s="272"/>
    </row>
    <row r="36" spans="26:57" ht="14.25"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</row>
    <row r="37" spans="25:57" ht="14.25">
      <c r="Y37" s="1" t="s">
        <v>119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</row>
    <row r="38" spans="25:59" ht="27.75">
      <c r="Y38" s="400" t="s">
        <v>44</v>
      </c>
      <c r="Z38" s="401" t="s">
        <v>124</v>
      </c>
      <c r="AA38" s="386">
        <v>1990</v>
      </c>
      <c r="AB38" s="386">
        <f aca="true" t="shared" si="7" ref="AB38:BE38">AA38+1</f>
        <v>1991</v>
      </c>
      <c r="AC38" s="386">
        <f t="shared" si="7"/>
        <v>1992</v>
      </c>
      <c r="AD38" s="386">
        <f t="shared" si="7"/>
        <v>1993</v>
      </c>
      <c r="AE38" s="386">
        <f t="shared" si="7"/>
        <v>1994</v>
      </c>
      <c r="AF38" s="386">
        <f t="shared" si="7"/>
        <v>1995</v>
      </c>
      <c r="AG38" s="386">
        <f t="shared" si="7"/>
        <v>1996</v>
      </c>
      <c r="AH38" s="386">
        <f t="shared" si="7"/>
        <v>1997</v>
      </c>
      <c r="AI38" s="386">
        <f t="shared" si="7"/>
        <v>1998</v>
      </c>
      <c r="AJ38" s="386">
        <f t="shared" si="7"/>
        <v>1999</v>
      </c>
      <c r="AK38" s="386">
        <f t="shared" si="7"/>
        <v>2000</v>
      </c>
      <c r="AL38" s="386">
        <f t="shared" si="7"/>
        <v>2001</v>
      </c>
      <c r="AM38" s="386">
        <f t="shared" si="7"/>
        <v>2002</v>
      </c>
      <c r="AN38" s="386">
        <f t="shared" si="7"/>
        <v>2003</v>
      </c>
      <c r="AO38" s="386">
        <f t="shared" si="7"/>
        <v>2004</v>
      </c>
      <c r="AP38" s="386">
        <f t="shared" si="7"/>
        <v>2005</v>
      </c>
      <c r="AQ38" s="386">
        <f t="shared" si="7"/>
        <v>2006</v>
      </c>
      <c r="AR38" s="386">
        <f t="shared" si="7"/>
        <v>2007</v>
      </c>
      <c r="AS38" s="387" t="s">
        <v>205</v>
      </c>
      <c r="AT38" s="386" t="e">
        <f t="shared" si="7"/>
        <v>#VALUE!</v>
      </c>
      <c r="AU38" s="386" t="e">
        <f t="shared" si="7"/>
        <v>#VALUE!</v>
      </c>
      <c r="AV38" s="386" t="e">
        <f t="shared" si="7"/>
        <v>#VALUE!</v>
      </c>
      <c r="AW38" s="386" t="e">
        <f t="shared" si="7"/>
        <v>#VALUE!</v>
      </c>
      <c r="AX38" s="386" t="e">
        <f t="shared" si="7"/>
        <v>#VALUE!</v>
      </c>
      <c r="AY38" s="386" t="e">
        <f t="shared" si="7"/>
        <v>#VALUE!</v>
      </c>
      <c r="AZ38" s="386" t="e">
        <f t="shared" si="7"/>
        <v>#VALUE!</v>
      </c>
      <c r="BA38" s="386" t="e">
        <f t="shared" si="7"/>
        <v>#VALUE!</v>
      </c>
      <c r="BB38" s="386" t="e">
        <f t="shared" si="7"/>
        <v>#VALUE!</v>
      </c>
      <c r="BC38" s="386" t="e">
        <f t="shared" si="7"/>
        <v>#VALUE!</v>
      </c>
      <c r="BD38" s="386" t="e">
        <f t="shared" si="7"/>
        <v>#VALUE!</v>
      </c>
      <c r="BE38" s="386" t="e">
        <f t="shared" si="7"/>
        <v>#VALUE!</v>
      </c>
      <c r="BF38" s="402" t="s">
        <v>45</v>
      </c>
      <c r="BG38" s="73" t="s">
        <v>46</v>
      </c>
    </row>
    <row r="39" spans="1:59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47</v>
      </c>
      <c r="Z39" s="74">
        <f>Z5/10^3</f>
        <v>317.76047818417857</v>
      </c>
      <c r="AA39" s="74">
        <f>AA5/10^3</f>
        <v>317.7604781841786</v>
      </c>
      <c r="AB39" s="74">
        <f aca="true" t="shared" si="8" ref="AB39:AP39">AB5/10^3</f>
        <v>320.30387668561906</v>
      </c>
      <c r="AC39" s="74">
        <f t="shared" si="8"/>
        <v>327.02000230285813</v>
      </c>
      <c r="AD39" s="74">
        <f t="shared" si="8"/>
        <v>308.95925932582895</v>
      </c>
      <c r="AE39" s="74">
        <f t="shared" si="8"/>
        <v>349.6373249982399</v>
      </c>
      <c r="AF39" s="74">
        <f t="shared" si="8"/>
        <v>337.86768730731177</v>
      </c>
      <c r="AG39" s="74">
        <f t="shared" si="8"/>
        <v>337.7510455569458</v>
      </c>
      <c r="AH39" s="74">
        <f t="shared" si="8"/>
        <v>334.25291816824523</v>
      </c>
      <c r="AI39" s="74">
        <f t="shared" si="8"/>
        <v>324.06051641727765</v>
      </c>
      <c r="AJ39" s="74">
        <f t="shared" si="8"/>
        <v>341.3362522967268</v>
      </c>
      <c r="AK39" s="74">
        <f t="shared" si="8"/>
        <v>348.484027641061</v>
      </c>
      <c r="AL39" s="74">
        <f t="shared" si="8"/>
        <v>340.2106961154515</v>
      </c>
      <c r="AM39" s="74">
        <f t="shared" si="8"/>
        <v>371.39075714120236</v>
      </c>
      <c r="AN39" s="74">
        <f t="shared" si="8"/>
        <v>385.20836315860623</v>
      </c>
      <c r="AO39" s="74">
        <f t="shared" si="8"/>
        <v>381.7345765552206</v>
      </c>
      <c r="AP39" s="74">
        <f t="shared" si="8"/>
        <v>397.84619643473116</v>
      </c>
      <c r="AQ39" s="74">
        <f>AQ5/10^3</f>
        <v>387.28241050457837</v>
      </c>
      <c r="AR39" s="74">
        <f>AR5/10^3</f>
        <v>440.28103062415437</v>
      </c>
      <c r="AS39" s="74">
        <f>AS5/10^3</f>
        <v>412.3918744811633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</row>
    <row r="40" spans="1:59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48</v>
      </c>
      <c r="Z40" s="74">
        <f>Z10/10^3</f>
        <v>389.99097210019204</v>
      </c>
      <c r="AA40" s="74">
        <f>AA10/10^3</f>
        <v>390.06802964779433</v>
      </c>
      <c r="AB40" s="74">
        <f aca="true" t="shared" si="9" ref="AB40:AP40">AB10/10^3</f>
        <v>385.9830518790047</v>
      </c>
      <c r="AC40" s="74">
        <f t="shared" si="9"/>
        <v>377.19687553067496</v>
      </c>
      <c r="AD40" s="74">
        <f t="shared" si="9"/>
        <v>375.4110279752123</v>
      </c>
      <c r="AE40" s="74">
        <f t="shared" si="9"/>
        <v>382.5167106685099</v>
      </c>
      <c r="AF40" s="74">
        <f t="shared" si="9"/>
        <v>386.642894571936</v>
      </c>
      <c r="AG40" s="74">
        <f t="shared" si="9"/>
        <v>395.64204677585377</v>
      </c>
      <c r="AH40" s="74">
        <f t="shared" si="9"/>
        <v>396.84650390778336</v>
      </c>
      <c r="AI40" s="74">
        <f t="shared" si="9"/>
        <v>373.08120671341624</v>
      </c>
      <c r="AJ40" s="74">
        <f t="shared" si="9"/>
        <v>379.5020261621185</v>
      </c>
      <c r="AK40" s="74">
        <f t="shared" si="9"/>
        <v>388.9331494635993</v>
      </c>
      <c r="AL40" s="74">
        <f t="shared" si="9"/>
        <v>377.7252162336976</v>
      </c>
      <c r="AM40" s="74">
        <f t="shared" si="9"/>
        <v>384.01051939117724</v>
      </c>
      <c r="AN40" s="74">
        <f t="shared" si="9"/>
        <v>383.06270722974693</v>
      </c>
      <c r="AO40" s="74">
        <f t="shared" si="9"/>
        <v>387.97650841306717</v>
      </c>
      <c r="AP40" s="74">
        <f t="shared" si="9"/>
        <v>379.5679325841092</v>
      </c>
      <c r="AQ40" s="74">
        <f>AQ10/10^3</f>
        <v>379.9209698457432</v>
      </c>
      <c r="AR40" s="74">
        <f>AR10/10^3</f>
        <v>375.22588622573215</v>
      </c>
      <c r="AS40" s="74">
        <f>AS10/10^3</f>
        <v>342.0989647565937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</row>
    <row r="41" spans="1:59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49</v>
      </c>
      <c r="Z41" s="74">
        <f>Z19/10^3</f>
        <v>211.05369277127298</v>
      </c>
      <c r="AA41" s="74">
        <f>AA19/10^3</f>
        <v>211.053692771273</v>
      </c>
      <c r="AB41" s="74">
        <f aca="true" t="shared" si="10" ref="AB41:AP41">AB19/10^3</f>
        <v>222.46679120362003</v>
      </c>
      <c r="AC41" s="74">
        <f t="shared" si="10"/>
        <v>226.85969404186204</v>
      </c>
      <c r="AD41" s="74">
        <f t="shared" si="10"/>
        <v>231.7279289389844</v>
      </c>
      <c r="AE41" s="74">
        <f t="shared" si="10"/>
        <v>243.68102662465375</v>
      </c>
      <c r="AF41" s="74">
        <f t="shared" si="10"/>
        <v>251.16652595206574</v>
      </c>
      <c r="AG41" s="74">
        <f t="shared" si="10"/>
        <v>256.750557216716</v>
      </c>
      <c r="AH41" s="74">
        <f t="shared" si="10"/>
        <v>258.7340961731715</v>
      </c>
      <c r="AI41" s="74">
        <f t="shared" si="10"/>
        <v>257.8538612241758</v>
      </c>
      <c r="AJ41" s="74">
        <f t="shared" si="10"/>
        <v>260.017177513224</v>
      </c>
      <c r="AK41" s="74">
        <f t="shared" si="10"/>
        <v>259.07639361946303</v>
      </c>
      <c r="AL41" s="74">
        <f t="shared" si="10"/>
        <v>261.1207346987296</v>
      </c>
      <c r="AM41" s="74">
        <f t="shared" si="10"/>
        <v>255.4788762107888</v>
      </c>
      <c r="AN41" s="74">
        <f t="shared" si="10"/>
        <v>252.94715920517694</v>
      </c>
      <c r="AO41" s="74">
        <f t="shared" si="10"/>
        <v>252.41385998375205</v>
      </c>
      <c r="AP41" s="74">
        <f t="shared" si="10"/>
        <v>247.03676708944428</v>
      </c>
      <c r="AQ41" s="74">
        <f>AQ19/10^3</f>
        <v>243.6828168049378</v>
      </c>
      <c r="AR41" s="74">
        <f>AR19/10^3</f>
        <v>238.1683562593281</v>
      </c>
      <c r="AS41" s="74">
        <f>AS19/10^3</f>
        <v>228.3717930641732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</row>
    <row r="42" spans="1:59" s="90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1" t="s">
        <v>90</v>
      </c>
      <c r="Z42" s="74">
        <f>(Z26)/10^3</f>
        <v>83.60242911544415</v>
      </c>
      <c r="AA42" s="74">
        <f>(AA26)/10^3</f>
        <v>83.59324139147814</v>
      </c>
      <c r="AB42" s="74">
        <f aca="true" t="shared" si="11" ref="AB42:AP42">(AB26)/10^3</f>
        <v>80.69306205371794</v>
      </c>
      <c r="AC42" s="74">
        <f t="shared" si="11"/>
        <v>82.07337737053778</v>
      </c>
      <c r="AD42" s="74">
        <f t="shared" si="11"/>
        <v>86.5249280314892</v>
      </c>
      <c r="AE42" s="74">
        <f t="shared" si="11"/>
        <v>85.42696816009486</v>
      </c>
      <c r="AF42" s="74">
        <f t="shared" si="11"/>
        <v>93.26905321576702</v>
      </c>
      <c r="AG42" s="74">
        <f t="shared" si="11"/>
        <v>90.8826288461614</v>
      </c>
      <c r="AH42" s="74">
        <f t="shared" si="11"/>
        <v>88.55679058917497</v>
      </c>
      <c r="AI42" s="74">
        <f t="shared" si="11"/>
        <v>93.48948927679363</v>
      </c>
      <c r="AJ42" s="74">
        <f t="shared" si="11"/>
        <v>100.53995389063967</v>
      </c>
      <c r="AK42" s="74">
        <f t="shared" si="11"/>
        <v>101.45009912334939</v>
      </c>
      <c r="AL42" s="74">
        <f t="shared" si="11"/>
        <v>108.59039875928751</v>
      </c>
      <c r="AM42" s="74">
        <f t="shared" si="11"/>
        <v>113.87824682771638</v>
      </c>
      <c r="AN42" s="74">
        <f t="shared" si="11"/>
        <v>111.77389658543115</v>
      </c>
      <c r="AO42" s="74">
        <f t="shared" si="11"/>
        <v>111.94731182810132</v>
      </c>
      <c r="AP42" s="74">
        <f t="shared" si="11"/>
        <v>110.76653878746893</v>
      </c>
      <c r="AQ42" s="74">
        <f>(AQ26)/10^3</f>
        <v>111.02799880491555</v>
      </c>
      <c r="AR42" s="74">
        <f>(AR26)/10^3</f>
        <v>102.445300590554</v>
      </c>
      <c r="AS42" s="74">
        <f>(AS26)/10^3</f>
        <v>95.4171752447015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</row>
    <row r="43" spans="1:59" s="90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1" t="s">
        <v>58</v>
      </c>
      <c r="Z43" s="74">
        <f>Z25/10^3</f>
        <v>56.668294375382</v>
      </c>
      <c r="AA43" s="74">
        <f>AA25/10^3</f>
        <v>56.668294375382</v>
      </c>
      <c r="AB43" s="74">
        <f aca="true" t="shared" si="12" ref="AB43:AP43">AB25/10^3</f>
        <v>57.181268932345944</v>
      </c>
      <c r="AC43" s="74">
        <f t="shared" si="12"/>
        <v>60.53494985495847</v>
      </c>
      <c r="AD43" s="74">
        <f t="shared" si="12"/>
        <v>64.93668102159793</v>
      </c>
      <c r="AE43" s="74">
        <f t="shared" si="12"/>
        <v>61.687879040060984</v>
      </c>
      <c r="AF43" s="74">
        <f t="shared" si="12"/>
        <v>66.32035788238638</v>
      </c>
      <c r="AG43" s="74">
        <f t="shared" si="12"/>
        <v>66.09718285266334</v>
      </c>
      <c r="AH43" s="74">
        <f t="shared" si="12"/>
        <v>64.981260355729</v>
      </c>
      <c r="AI43" s="74">
        <f t="shared" si="12"/>
        <v>64.57957837128149</v>
      </c>
      <c r="AJ43" s="74">
        <f t="shared" si="12"/>
        <v>66.52805644923141</v>
      </c>
      <c r="AK43" s="74">
        <f t="shared" si="12"/>
        <v>68.95827824035781</v>
      </c>
      <c r="AL43" s="74">
        <f t="shared" si="12"/>
        <v>65.57012218267361</v>
      </c>
      <c r="AM43" s="74">
        <f t="shared" si="12"/>
        <v>68.11357754495164</v>
      </c>
      <c r="AN43" s="74">
        <f t="shared" si="12"/>
        <v>65.0834134702391</v>
      </c>
      <c r="AO43" s="74">
        <f t="shared" si="12"/>
        <v>64.3487131162084</v>
      </c>
      <c r="AP43" s="74">
        <f t="shared" si="12"/>
        <v>67.77475663880433</v>
      </c>
      <c r="AQ43" s="74">
        <f>AQ25/10^3</f>
        <v>63.650156630222725</v>
      </c>
      <c r="AR43" s="74">
        <f>AR25/10^3</f>
        <v>62.77746722184388</v>
      </c>
      <c r="AS43" s="74">
        <f>AS25/10^3</f>
        <v>59.23605359429945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</row>
    <row r="44" spans="1:59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61" t="s">
        <v>59</v>
      </c>
      <c r="Z44" s="74">
        <f>Z28/10^3</f>
        <v>62.318392436324714</v>
      </c>
      <c r="AA44" s="74">
        <f>AA28/10^3</f>
        <v>62.2690125403247</v>
      </c>
      <c r="AB44" s="74">
        <f aca="true" t="shared" si="13" ref="AB44:AP44">AB28/10^3</f>
        <v>63.824467374521845</v>
      </c>
      <c r="AC44" s="74">
        <f t="shared" si="13"/>
        <v>63.47821937591437</v>
      </c>
      <c r="AD44" s="74">
        <f t="shared" si="13"/>
        <v>62.72220064739924</v>
      </c>
      <c r="AE44" s="74">
        <f t="shared" si="13"/>
        <v>64.00802560230726</v>
      </c>
      <c r="AF44" s="74">
        <f t="shared" si="13"/>
        <v>64.22315088002932</v>
      </c>
      <c r="AG44" s="74">
        <f t="shared" si="13"/>
        <v>63.9886849260917</v>
      </c>
      <c r="AH44" s="74">
        <f t="shared" si="13"/>
        <v>62.260682428019365</v>
      </c>
      <c r="AI44" s="74">
        <f t="shared" si="13"/>
        <v>56.197534358390705</v>
      </c>
      <c r="AJ44" s="74">
        <f t="shared" si="13"/>
        <v>56.195370553724665</v>
      </c>
      <c r="AK44" s="74">
        <f t="shared" si="13"/>
        <v>56.83855128053398</v>
      </c>
      <c r="AL44" s="74">
        <f t="shared" si="13"/>
        <v>54.71454412196552</v>
      </c>
      <c r="AM44" s="74">
        <f t="shared" si="13"/>
        <v>52.57751001085917</v>
      </c>
      <c r="AN44" s="74">
        <f t="shared" si="13"/>
        <v>52.21549859578726</v>
      </c>
      <c r="AO44" s="74">
        <f t="shared" si="13"/>
        <v>52.55570348708269</v>
      </c>
      <c r="AP44" s="74">
        <f t="shared" si="13"/>
        <v>53.857983186431056</v>
      </c>
      <c r="AQ44" s="74">
        <f aca="true" t="shared" si="14" ref="AQ44:AS45">AQ28/10^3</f>
        <v>53.862074166218186</v>
      </c>
      <c r="AR44" s="74">
        <f t="shared" si="14"/>
        <v>53.728785689001114</v>
      </c>
      <c r="AS44" s="74">
        <f t="shared" si="14"/>
        <v>50.490369421266855</v>
      </c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</row>
    <row r="45" spans="1:59" s="90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61" t="s">
        <v>60</v>
      </c>
      <c r="Z45" s="74">
        <f>Z29/10^3</f>
        <v>22.698626297625097</v>
      </c>
      <c r="AA45" s="74">
        <f>AA29/10^3</f>
        <v>21.751845431751683</v>
      </c>
      <c r="AB45" s="74">
        <f aca="true" t="shared" si="15" ref="AB45:AP45">AB29/10^3</f>
        <v>22.126273875610615</v>
      </c>
      <c r="AC45" s="74">
        <f t="shared" si="15"/>
        <v>23.626736765007347</v>
      </c>
      <c r="AD45" s="74">
        <f t="shared" si="15"/>
        <v>23.232290841459765</v>
      </c>
      <c r="AE45" s="74">
        <f t="shared" si="15"/>
        <v>26.462501720581535</v>
      </c>
      <c r="AF45" s="74">
        <f t="shared" si="15"/>
        <v>27.03337195451599</v>
      </c>
      <c r="AG45" s="74">
        <f t="shared" si="15"/>
        <v>27.765308283449396</v>
      </c>
      <c r="AH45" s="74">
        <f t="shared" si="15"/>
        <v>29.18149928868595</v>
      </c>
      <c r="AI45" s="74">
        <f t="shared" si="15"/>
        <v>29.59505773679626</v>
      </c>
      <c r="AJ45" s="74">
        <f t="shared" si="15"/>
        <v>29.724186459362183</v>
      </c>
      <c r="AK45" s="74">
        <f t="shared" si="15"/>
        <v>30.84290032358689</v>
      </c>
      <c r="AL45" s="74">
        <f t="shared" si="15"/>
        <v>30.755027971327724</v>
      </c>
      <c r="AM45" s="74">
        <f t="shared" si="15"/>
        <v>31.073546288859003</v>
      </c>
      <c r="AN45" s="74">
        <f t="shared" si="15"/>
        <v>33.38132137477476</v>
      </c>
      <c r="AO45" s="74">
        <f t="shared" si="15"/>
        <v>31.22723073395338</v>
      </c>
      <c r="AP45" s="74">
        <f t="shared" si="15"/>
        <v>30.320843458025934</v>
      </c>
      <c r="AQ45" s="74">
        <f t="shared" si="14"/>
        <v>27.660792562858106</v>
      </c>
      <c r="AR45" s="74">
        <f t="shared" si="14"/>
        <v>28.06379397993457</v>
      </c>
      <c r="AS45" s="74">
        <f t="shared" si="14"/>
        <v>28.143781842774295</v>
      </c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</row>
    <row r="46" spans="1:59" s="90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62" t="s">
        <v>91</v>
      </c>
      <c r="Z46" s="75">
        <f>Z27/10^3</f>
        <v>0.0366235166957</v>
      </c>
      <c r="AA46" s="75">
        <f>AA27/10^3</f>
        <v>0.036623516695700006</v>
      </c>
      <c r="AB46" s="75">
        <f aca="true" t="shared" si="16" ref="AB46:AP46">AB27/10^3</f>
        <v>0.0536703576382</v>
      </c>
      <c r="AC46" s="75">
        <f t="shared" si="16"/>
        <v>0.0569501827061</v>
      </c>
      <c r="AD46" s="75">
        <f t="shared" si="16"/>
        <v>0.053214845969500005</v>
      </c>
      <c r="AE46" s="75">
        <f t="shared" si="16"/>
        <v>0.051149659616899996</v>
      </c>
      <c r="AF46" s="75">
        <f t="shared" si="16"/>
        <v>0.05092297715249999</v>
      </c>
      <c r="AG46" s="75">
        <f t="shared" si="16"/>
        <v>0.049368491384600005</v>
      </c>
      <c r="AH46" s="75">
        <f t="shared" si="16"/>
        <v>0.0479741695963</v>
      </c>
      <c r="AI46" s="75">
        <f t="shared" si="16"/>
        <v>0.042729591188399994</v>
      </c>
      <c r="AJ46" s="75">
        <f t="shared" si="16"/>
        <v>0.0380584885591</v>
      </c>
      <c r="AK46" s="75">
        <f t="shared" si="16"/>
        <v>0.0360278676091</v>
      </c>
      <c r="AL46" s="75">
        <f t="shared" si="16"/>
        <v>0.032435788266</v>
      </c>
      <c r="AM46" s="75">
        <f t="shared" si="16"/>
        <v>0.030936631965400002</v>
      </c>
      <c r="AN46" s="75">
        <f t="shared" si="16"/>
        <v>0.03445852887250001</v>
      </c>
      <c r="AO46" s="75">
        <f t="shared" si="16"/>
        <v>0.03499468500090001</v>
      </c>
      <c r="AP46" s="75">
        <f t="shared" si="16"/>
        <v>0.037599495123300006</v>
      </c>
      <c r="AQ46" s="75">
        <f>AQ27/10^3</f>
        <v>0.03588946768580001</v>
      </c>
      <c r="AR46" s="75">
        <f>AR27/10^3</f>
        <v>0.03752551679010001</v>
      </c>
      <c r="AS46" s="75">
        <f>AS27/10^3</f>
        <v>0.0378426032347</v>
      </c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</row>
    <row r="47" spans="1:59" s="90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63" t="s">
        <v>57</v>
      </c>
      <c r="Z47" s="76">
        <f aca="true" t="shared" si="17" ref="Z47:AQ47">SUM(Z39:Z46)</f>
        <v>1144.1295087971152</v>
      </c>
      <c r="AA47" s="76">
        <f t="shared" si="17"/>
        <v>1143.2012178588782</v>
      </c>
      <c r="AB47" s="76">
        <f t="shared" si="17"/>
        <v>1152.6324623620783</v>
      </c>
      <c r="AC47" s="76">
        <f t="shared" si="17"/>
        <v>1160.846805424519</v>
      </c>
      <c r="AD47" s="76">
        <f t="shared" si="17"/>
        <v>1153.5675316279412</v>
      </c>
      <c r="AE47" s="76">
        <f t="shared" si="17"/>
        <v>1213.4715864740651</v>
      </c>
      <c r="AF47" s="76">
        <f t="shared" si="17"/>
        <v>1226.573964741165</v>
      </c>
      <c r="AG47" s="76">
        <f t="shared" si="17"/>
        <v>1238.9268229492664</v>
      </c>
      <c r="AH47" s="76">
        <f t="shared" si="17"/>
        <v>1234.8617250804057</v>
      </c>
      <c r="AI47" s="76">
        <f t="shared" si="17"/>
        <v>1198.89997368932</v>
      </c>
      <c r="AJ47" s="76">
        <f t="shared" si="17"/>
        <v>1233.8810818135862</v>
      </c>
      <c r="AK47" s="76">
        <f t="shared" si="17"/>
        <v>1254.6194275595608</v>
      </c>
      <c r="AL47" s="76">
        <f t="shared" si="17"/>
        <v>1238.719175871399</v>
      </c>
      <c r="AM47" s="76">
        <f t="shared" si="17"/>
        <v>1276.5539700475201</v>
      </c>
      <c r="AN47" s="76">
        <f t="shared" si="17"/>
        <v>1283.7068181486345</v>
      </c>
      <c r="AO47" s="76">
        <f t="shared" si="17"/>
        <v>1282.2388988023865</v>
      </c>
      <c r="AP47" s="76">
        <f t="shared" si="17"/>
        <v>1287.2086176741382</v>
      </c>
      <c r="AQ47" s="76">
        <f t="shared" si="17"/>
        <v>1267.12310878716</v>
      </c>
      <c r="AR47" s="76">
        <f>SUM(AR39:AR46)</f>
        <v>1300.7281461073385</v>
      </c>
      <c r="AS47" s="76">
        <f>SUM(AS39:AS46)</f>
        <v>1216.187855008207</v>
      </c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</row>
    <row r="48" spans="26:27" ht="14.25">
      <c r="Z48" s="148"/>
      <c r="AA48" s="148"/>
    </row>
    <row r="49" ht="14.25">
      <c r="Y49" s="3" t="s">
        <v>125</v>
      </c>
    </row>
    <row r="50" spans="25:59" ht="27.75">
      <c r="Y50" s="400" t="s">
        <v>44</v>
      </c>
      <c r="Z50" s="401" t="s">
        <v>124</v>
      </c>
      <c r="AA50" s="386">
        <v>1990</v>
      </c>
      <c r="AB50" s="386">
        <f aca="true" t="shared" si="18" ref="AB50:BE50">AA50+1</f>
        <v>1991</v>
      </c>
      <c r="AC50" s="386">
        <f t="shared" si="18"/>
        <v>1992</v>
      </c>
      <c r="AD50" s="386">
        <f t="shared" si="18"/>
        <v>1993</v>
      </c>
      <c r="AE50" s="386">
        <f t="shared" si="18"/>
        <v>1994</v>
      </c>
      <c r="AF50" s="386">
        <f t="shared" si="18"/>
        <v>1995</v>
      </c>
      <c r="AG50" s="386">
        <f t="shared" si="18"/>
        <v>1996</v>
      </c>
      <c r="AH50" s="386">
        <f t="shared" si="18"/>
        <v>1997</v>
      </c>
      <c r="AI50" s="386">
        <f t="shared" si="18"/>
        <v>1998</v>
      </c>
      <c r="AJ50" s="386">
        <f t="shared" si="18"/>
        <v>1999</v>
      </c>
      <c r="AK50" s="386">
        <f t="shared" si="18"/>
        <v>2000</v>
      </c>
      <c r="AL50" s="386">
        <f t="shared" si="18"/>
        <v>2001</v>
      </c>
      <c r="AM50" s="386">
        <f t="shared" si="18"/>
        <v>2002</v>
      </c>
      <c r="AN50" s="386">
        <f t="shared" si="18"/>
        <v>2003</v>
      </c>
      <c r="AO50" s="386">
        <f t="shared" si="18"/>
        <v>2004</v>
      </c>
      <c r="AP50" s="386">
        <f t="shared" si="18"/>
        <v>2005</v>
      </c>
      <c r="AQ50" s="386">
        <f t="shared" si="18"/>
        <v>2006</v>
      </c>
      <c r="AR50" s="386">
        <f t="shared" si="18"/>
        <v>2007</v>
      </c>
      <c r="AS50" s="387" t="s">
        <v>205</v>
      </c>
      <c r="AT50" s="386" t="e">
        <f t="shared" si="18"/>
        <v>#VALUE!</v>
      </c>
      <c r="AU50" s="386" t="e">
        <f t="shared" si="18"/>
        <v>#VALUE!</v>
      </c>
      <c r="AV50" s="386" t="e">
        <f t="shared" si="18"/>
        <v>#VALUE!</v>
      </c>
      <c r="AW50" s="386" t="e">
        <f t="shared" si="18"/>
        <v>#VALUE!</v>
      </c>
      <c r="AX50" s="386" t="e">
        <f t="shared" si="18"/>
        <v>#VALUE!</v>
      </c>
      <c r="AY50" s="386" t="e">
        <f t="shared" si="18"/>
        <v>#VALUE!</v>
      </c>
      <c r="AZ50" s="386" t="e">
        <f t="shared" si="18"/>
        <v>#VALUE!</v>
      </c>
      <c r="BA50" s="386" t="e">
        <f t="shared" si="18"/>
        <v>#VALUE!</v>
      </c>
      <c r="BB50" s="386" t="e">
        <f t="shared" si="18"/>
        <v>#VALUE!</v>
      </c>
      <c r="BC50" s="386" t="e">
        <f t="shared" si="18"/>
        <v>#VALUE!</v>
      </c>
      <c r="BD50" s="386" t="e">
        <f t="shared" si="18"/>
        <v>#VALUE!</v>
      </c>
      <c r="BE50" s="386" t="e">
        <f t="shared" si="18"/>
        <v>#VALUE!</v>
      </c>
      <c r="BF50" s="402" t="s">
        <v>45</v>
      </c>
      <c r="BG50" s="73" t="s">
        <v>46</v>
      </c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47</v>
      </c>
      <c r="Z51" s="93"/>
      <c r="AA51" s="79">
        <f aca="true" t="shared" si="19" ref="AA51:AA59">AA39/$Z39-1</f>
        <v>0</v>
      </c>
      <c r="AB51" s="79">
        <f aca="true" t="shared" si="20" ref="AB51:AP51">AB39/$Z39-1</f>
        <v>0.008004137317436655</v>
      </c>
      <c r="AC51" s="79">
        <f t="shared" si="20"/>
        <v>0.02913994896908667</v>
      </c>
      <c r="AD51" s="79">
        <f t="shared" si="20"/>
        <v>-0.02769765110073974</v>
      </c>
      <c r="AE51" s="79">
        <f t="shared" si="20"/>
        <v>0.10031721690570028</v>
      </c>
      <c r="AF51" s="79">
        <f t="shared" si="20"/>
        <v>0.06327787910577976</v>
      </c>
      <c r="AG51" s="79">
        <f t="shared" si="20"/>
        <v>0.06291080466331755</v>
      </c>
      <c r="AH51" s="79">
        <f t="shared" si="20"/>
        <v>0.05190211217679308</v>
      </c>
      <c r="AI51" s="79">
        <f t="shared" si="20"/>
        <v>0.019826374472685426</v>
      </c>
      <c r="AJ51" s="79">
        <f t="shared" si="20"/>
        <v>0.074193537998402</v>
      </c>
      <c r="AK51" s="79">
        <f t="shared" si="20"/>
        <v>0.09668776190308548</v>
      </c>
      <c r="AL51" s="79">
        <f t="shared" si="20"/>
        <v>0.07065138515514335</v>
      </c>
      <c r="AM51" s="79">
        <f t="shared" si="20"/>
        <v>0.16877580013565718</v>
      </c>
      <c r="AN51" s="79">
        <f t="shared" si="20"/>
        <v>0.21226014436991725</v>
      </c>
      <c r="AO51" s="79">
        <f t="shared" si="20"/>
        <v>0.20132805293036382</v>
      </c>
      <c r="AP51" s="79">
        <f t="shared" si="20"/>
        <v>0.2520317149199838</v>
      </c>
      <c r="AQ51" s="79">
        <f aca="true" t="shared" si="21" ref="AQ51:AR59">AQ39/$Z39-1</f>
        <v>0.21878722211672863</v>
      </c>
      <c r="AR51" s="79">
        <f t="shared" si="21"/>
        <v>0.3855751764351296</v>
      </c>
      <c r="AS51" s="79">
        <f aca="true" t="shared" si="22" ref="AS51:AS59">AS39/$Z39-1</f>
        <v>0.2978073196444997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48</v>
      </c>
      <c r="Z52" s="93"/>
      <c r="AA52" s="79">
        <f t="shared" si="19"/>
        <v>0.00019758802924929597</v>
      </c>
      <c r="AB52" s="79">
        <f aca="true" t="shared" si="23" ref="AB52:AP52">AB40/$Z40-1</f>
        <v>-0.01027695641159021</v>
      </c>
      <c r="AC52" s="79">
        <f t="shared" si="23"/>
        <v>-0.03280613523081799</v>
      </c>
      <c r="AD52" s="79">
        <f t="shared" si="23"/>
        <v>-0.03738533752836215</v>
      </c>
      <c r="AE52" s="79">
        <f>AE40/$Z40-1</f>
        <v>-0.01916521654701775</v>
      </c>
      <c r="AF52" s="79">
        <f t="shared" si="23"/>
        <v>-0.008585012904852363</v>
      </c>
      <c r="AG52" s="79">
        <f t="shared" si="23"/>
        <v>0.014490270493261459</v>
      </c>
      <c r="AH52" s="79">
        <f t="shared" si="23"/>
        <v>0.01757869360583575</v>
      </c>
      <c r="AI52" s="79">
        <f t="shared" si="23"/>
        <v>-0.043359376489442214</v>
      </c>
      <c r="AJ52" s="79">
        <f t="shared" si="23"/>
        <v>-0.026895355760642614</v>
      </c>
      <c r="AK52" s="79">
        <f t="shared" si="23"/>
        <v>-0.0027124285233991463</v>
      </c>
      <c r="AL52" s="79">
        <f t="shared" si="23"/>
        <v>-0.031451384119074555</v>
      </c>
      <c r="AM52" s="79">
        <f t="shared" si="23"/>
        <v>-0.01533484910383609</v>
      </c>
      <c r="AN52" s="79">
        <f t="shared" si="23"/>
        <v>-0.017765192955967124</v>
      </c>
      <c r="AO52" s="79">
        <f t="shared" si="23"/>
        <v>-0.0051654110767654915</v>
      </c>
      <c r="AP52" s="79">
        <f t="shared" si="23"/>
        <v>-0.026726361023057366</v>
      </c>
      <c r="AQ52" s="79">
        <f t="shared" si="21"/>
        <v>-0.0258211163202563</v>
      </c>
      <c r="AR52" s="79">
        <f t="shared" si="21"/>
        <v>-0.03786007095227473</v>
      </c>
      <c r="AS52" s="79">
        <f t="shared" si="22"/>
        <v>-0.12280286152699571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49</v>
      </c>
      <c r="Z53" s="93"/>
      <c r="AA53" s="79">
        <f t="shared" si="19"/>
        <v>0</v>
      </c>
      <c r="AB53" s="79">
        <f aca="true" t="shared" si="24" ref="AB53:AP53">AB41/$Z41-1</f>
        <v>0.05407675308821003</v>
      </c>
      <c r="AC53" s="79">
        <f t="shared" si="24"/>
        <v>0.07489090128225628</v>
      </c>
      <c r="AD53" s="79">
        <f t="shared" si="24"/>
        <v>0.09795723493981634</v>
      </c>
      <c r="AE53" s="79">
        <f t="shared" si="24"/>
        <v>0.1545925751166093</v>
      </c>
      <c r="AF53" s="79">
        <f t="shared" si="24"/>
        <v>0.1900598499561179</v>
      </c>
      <c r="AG53" s="79">
        <f t="shared" si="24"/>
        <v>0.21651772042181938</v>
      </c>
      <c r="AH53" s="79">
        <f t="shared" si="24"/>
        <v>0.22591598742397556</v>
      </c>
      <c r="AI53" s="79">
        <f t="shared" si="24"/>
        <v>0.22174531910996675</v>
      </c>
      <c r="AJ53" s="79">
        <f t="shared" si="24"/>
        <v>0.23199539462697127</v>
      </c>
      <c r="AK53" s="79">
        <f t="shared" si="24"/>
        <v>0.22753783749348622</v>
      </c>
      <c r="AL53" s="79">
        <f t="shared" si="24"/>
        <v>0.23722419290581298</v>
      </c>
      <c r="AM53" s="79">
        <f t="shared" si="24"/>
        <v>0.2104923294929557</v>
      </c>
      <c r="AN53" s="79">
        <f t="shared" si="24"/>
        <v>0.1984967231978525</v>
      </c>
      <c r="AO53" s="79">
        <f t="shared" si="24"/>
        <v>0.19596988173669483</v>
      </c>
      <c r="AP53" s="79">
        <f t="shared" si="24"/>
        <v>0.170492512335084</v>
      </c>
      <c r="AQ53" s="79">
        <f t="shared" si="21"/>
        <v>0.15460105722493211</v>
      </c>
      <c r="AR53" s="79">
        <f t="shared" si="21"/>
        <v>0.12847282192517873</v>
      </c>
      <c r="AS53" s="79">
        <f t="shared" si="22"/>
        <v>0.082055424216948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90</v>
      </c>
      <c r="Z54" s="93"/>
      <c r="AA54" s="79">
        <f t="shared" si="19"/>
        <v>-0.00010989781114278951</v>
      </c>
      <c r="AB54" s="79">
        <f aca="true" t="shared" si="25" ref="AB54:AP54">AB42/$Z42-1</f>
        <v>-0.03480003024444123</v>
      </c>
      <c r="AC54" s="79">
        <f t="shared" si="25"/>
        <v>-0.018289561213525762</v>
      </c>
      <c r="AD54" s="79">
        <f t="shared" si="25"/>
        <v>0.034957105277520606</v>
      </c>
      <c r="AE54" s="79">
        <f t="shared" si="25"/>
        <v>0.021823995593851064</v>
      </c>
      <c r="AF54" s="79">
        <f t="shared" si="25"/>
        <v>0.11562611520503197</v>
      </c>
      <c r="AG54" s="79">
        <f t="shared" si="25"/>
        <v>0.08708119856977148</v>
      </c>
      <c r="AH54" s="79">
        <f t="shared" si="25"/>
        <v>0.059260975143311745</v>
      </c>
      <c r="AI54" s="79">
        <f t="shared" si="25"/>
        <v>0.11826283357983214</v>
      </c>
      <c r="AJ54" s="79">
        <f t="shared" si="25"/>
        <v>0.2025960842813188</v>
      </c>
      <c r="AK54" s="79">
        <f t="shared" si="25"/>
        <v>0.2134826726536847</v>
      </c>
      <c r="AL54" s="79">
        <f t="shared" si="25"/>
        <v>0.29889047373657296</v>
      </c>
      <c r="AM54" s="79">
        <f t="shared" si="25"/>
        <v>0.36214040707435946</v>
      </c>
      <c r="AN54" s="79">
        <f t="shared" si="25"/>
        <v>0.336969484835014</v>
      </c>
      <c r="AO54" s="79">
        <f t="shared" si="25"/>
        <v>0.3390437695717734</v>
      </c>
      <c r="AP54" s="79">
        <f t="shared" si="25"/>
        <v>0.3249201005214173</v>
      </c>
      <c r="AQ54" s="79">
        <f t="shared" si="21"/>
        <v>0.32804752182021213</v>
      </c>
      <c r="AR54" s="79">
        <f t="shared" si="21"/>
        <v>0.22538665053727414</v>
      </c>
      <c r="AS54" s="79">
        <f t="shared" si="22"/>
        <v>0.14132060819599768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1" t="s">
        <v>58</v>
      </c>
      <c r="Z55" s="93"/>
      <c r="AA55" s="79">
        <f t="shared" si="19"/>
        <v>0</v>
      </c>
      <c r="AB55" s="79">
        <f aca="true" t="shared" si="26" ref="AB55:AP55">AB43/$Z43-1</f>
        <v>0.00905223216294293</v>
      </c>
      <c r="AC55" s="79">
        <f t="shared" si="26"/>
        <v>0.06823313675126652</v>
      </c>
      <c r="AD55" s="79">
        <f t="shared" si="26"/>
        <v>0.14590851440568353</v>
      </c>
      <c r="AE55" s="79">
        <f t="shared" si="26"/>
        <v>0.08857836149837617</v>
      </c>
      <c r="AF55" s="79">
        <f t="shared" si="26"/>
        <v>0.1703256399966302</v>
      </c>
      <c r="AG55" s="79">
        <f t="shared" si="26"/>
        <v>0.16638737024309425</v>
      </c>
      <c r="AH55" s="79">
        <f t="shared" si="26"/>
        <v>0.14669518594084163</v>
      </c>
      <c r="AI55" s="79">
        <f t="shared" si="26"/>
        <v>0.13960688393925502</v>
      </c>
      <c r="AJ55" s="79">
        <f t="shared" si="26"/>
        <v>0.17399080354415464</v>
      </c>
      <c r="AK55" s="79">
        <f t="shared" si="26"/>
        <v>0.21687583860499715</v>
      </c>
      <c r="AL55" s="79">
        <f t="shared" si="26"/>
        <v>0.15708656675502097</v>
      </c>
      <c r="AM55" s="79">
        <f t="shared" si="26"/>
        <v>0.2019697839104495</v>
      </c>
      <c r="AN55" s="79">
        <f t="shared" si="26"/>
        <v>0.14849783618179302</v>
      </c>
      <c r="AO55" s="79">
        <f t="shared" si="26"/>
        <v>0.13553290822465547</v>
      </c>
      <c r="AP55" s="79">
        <f t="shared" si="26"/>
        <v>0.19599076319204056</v>
      </c>
      <c r="AQ55" s="79">
        <f t="shared" si="21"/>
        <v>0.12320579491225714</v>
      </c>
      <c r="AR55" s="79">
        <f t="shared" si="21"/>
        <v>0.10780583594052628</v>
      </c>
      <c r="AS55" s="79">
        <f t="shared" si="22"/>
        <v>0.04531209642393863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</row>
    <row r="56" spans="1:59" s="90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1" t="s">
        <v>59</v>
      </c>
      <c r="Z56" s="93"/>
      <c r="AA56" s="79">
        <f t="shared" si="19"/>
        <v>-0.0007923807734685484</v>
      </c>
      <c r="AB56" s="79">
        <f aca="true" t="shared" si="27" ref="AB56:AP56">AB44/$Z44-1</f>
        <v>0.024167422799553195</v>
      </c>
      <c r="AC56" s="79">
        <f t="shared" si="27"/>
        <v>0.018611310308986884</v>
      </c>
      <c r="AD56" s="79">
        <f t="shared" si="27"/>
        <v>0.006479759751298664</v>
      </c>
      <c r="AE56" s="79">
        <f t="shared" si="27"/>
        <v>0.027112913217537837</v>
      </c>
      <c r="AF56" s="79">
        <f t="shared" si="27"/>
        <v>0.03056494831202272</v>
      </c>
      <c r="AG56" s="79">
        <f t="shared" si="27"/>
        <v>0.026802560599964886</v>
      </c>
      <c r="AH56" s="79">
        <f t="shared" si="27"/>
        <v>-0.0009260509786788163</v>
      </c>
      <c r="AI56" s="79">
        <f t="shared" si="27"/>
        <v>-0.09821912662763466</v>
      </c>
      <c r="AJ56" s="79">
        <f t="shared" si="27"/>
        <v>-0.09825384839405782</v>
      </c>
      <c r="AK56" s="79">
        <f t="shared" si="27"/>
        <v>-0.0879329671635849</v>
      </c>
      <c r="AL56" s="79">
        <f t="shared" si="27"/>
        <v>-0.12201611782795274</v>
      </c>
      <c r="AM56" s="79">
        <f t="shared" si="27"/>
        <v>-0.1563083071409218</v>
      </c>
      <c r="AN56" s="79">
        <f t="shared" si="27"/>
        <v>-0.16211736929607623</v>
      </c>
      <c r="AO56" s="79">
        <f t="shared" si="27"/>
        <v>-0.15665822829459675</v>
      </c>
      <c r="AP56" s="79">
        <f t="shared" si="27"/>
        <v>-0.13576103168159037</v>
      </c>
      <c r="AQ56" s="79">
        <f t="shared" si="21"/>
        <v>-0.13569538525479408</v>
      </c>
      <c r="AR56" s="79">
        <f t="shared" si="21"/>
        <v>-0.13783421573494914</v>
      </c>
      <c r="AS56" s="79">
        <f t="shared" si="22"/>
        <v>-0.18979987372337015</v>
      </c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</row>
    <row r="57" spans="1:59" s="90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1" t="s">
        <v>60</v>
      </c>
      <c r="Z57" s="93"/>
      <c r="AA57" s="79">
        <f t="shared" si="19"/>
        <v>-0.04171093234714707</v>
      </c>
      <c r="AB57" s="79">
        <f aca="true" t="shared" si="28" ref="AB57:AP57">AB45/$Z45-1</f>
        <v>-0.02521528900074299</v>
      </c>
      <c r="AC57" s="79">
        <f t="shared" si="28"/>
        <v>0.040888398056024844</v>
      </c>
      <c r="AD57" s="79">
        <f t="shared" si="28"/>
        <v>0.0235108740430916</v>
      </c>
      <c r="AE57" s="79">
        <f t="shared" si="28"/>
        <v>0.16581952465335936</v>
      </c>
      <c r="AF57" s="79">
        <f t="shared" si="28"/>
        <v>0.1909695150734485</v>
      </c>
      <c r="AG57" s="79">
        <f t="shared" si="28"/>
        <v>0.22321535758991784</v>
      </c>
      <c r="AH57" s="79">
        <f t="shared" si="28"/>
        <v>0.28560640216977085</v>
      </c>
      <c r="AI57" s="79">
        <f t="shared" si="28"/>
        <v>0.3038259385720061</v>
      </c>
      <c r="AJ57" s="79">
        <f t="shared" si="28"/>
        <v>0.309514772815664</v>
      </c>
      <c r="AK57" s="79">
        <f t="shared" si="28"/>
        <v>0.3588003044401813</v>
      </c>
      <c r="AL57" s="79">
        <f t="shared" si="28"/>
        <v>0.35492904143479165</v>
      </c>
      <c r="AM57" s="79">
        <f t="shared" si="28"/>
        <v>0.3689615345625632</v>
      </c>
      <c r="AN57" s="79">
        <f t="shared" si="28"/>
        <v>0.4706317878922639</v>
      </c>
      <c r="AO57" s="79">
        <f t="shared" si="28"/>
        <v>0.3757321841639647</v>
      </c>
      <c r="AP57" s="79">
        <f t="shared" si="28"/>
        <v>0.3358008128094665</v>
      </c>
      <c r="AQ57" s="79">
        <f t="shared" si="21"/>
        <v>0.21861086218033332</v>
      </c>
      <c r="AR57" s="79">
        <f t="shared" si="21"/>
        <v>0.2363653029906403</v>
      </c>
      <c r="AS57" s="79">
        <f t="shared" si="22"/>
        <v>0.23988921063998103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</row>
    <row r="58" spans="1:59" s="90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2" t="s">
        <v>91</v>
      </c>
      <c r="Z58" s="94"/>
      <c r="AA58" s="80">
        <f t="shared" si="19"/>
        <v>0</v>
      </c>
      <c r="AB58" s="80">
        <f aca="true" t="shared" si="29" ref="AB58:AP58">AB46/$Z46-1</f>
        <v>0.4654616072000941</v>
      </c>
      <c r="AC58" s="80">
        <f t="shared" si="29"/>
        <v>0.5550167718543144</v>
      </c>
      <c r="AD58" s="80">
        <f t="shared" si="29"/>
        <v>0.4530239248091652</v>
      </c>
      <c r="AE58" s="80">
        <f t="shared" si="29"/>
        <v>0.3966343003566757</v>
      </c>
      <c r="AF58" s="80">
        <f t="shared" si="29"/>
        <v>0.39044476737753886</v>
      </c>
      <c r="AG58" s="80">
        <f t="shared" si="29"/>
        <v>0.3479997509468118</v>
      </c>
      <c r="AH58" s="80">
        <f t="shared" si="29"/>
        <v>0.3099279895732321</v>
      </c>
      <c r="AI58" s="80">
        <f t="shared" si="29"/>
        <v>0.16672550982568302</v>
      </c>
      <c r="AJ58" s="80">
        <f t="shared" si="29"/>
        <v>0.039181705987521465</v>
      </c>
      <c r="AK58" s="80">
        <f t="shared" si="29"/>
        <v>-0.016264114982435296</v>
      </c>
      <c r="AL58" s="80">
        <f t="shared" si="29"/>
        <v>-0.11434533893878318</v>
      </c>
      <c r="AM58" s="80">
        <f t="shared" si="29"/>
        <v>-0.15527959200509267</v>
      </c>
      <c r="AN58" s="80">
        <f t="shared" si="29"/>
        <v>-0.05911468964568822</v>
      </c>
      <c r="AO58" s="80">
        <f t="shared" si="29"/>
        <v>-0.04447502156425176</v>
      </c>
      <c r="AP58" s="80">
        <f t="shared" si="29"/>
        <v>0.026648954433002192</v>
      </c>
      <c r="AQ58" s="80">
        <f t="shared" si="21"/>
        <v>-0.020043105526951654</v>
      </c>
      <c r="AR58" s="80">
        <f t="shared" si="21"/>
        <v>0.024628986394032326</v>
      </c>
      <c r="AS58" s="80">
        <f t="shared" si="22"/>
        <v>0.03328698740563962</v>
      </c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</row>
    <row r="59" spans="1:59" s="90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3" t="s">
        <v>57</v>
      </c>
      <c r="Z59" s="95"/>
      <c r="AA59" s="81">
        <f t="shared" si="19"/>
        <v>-0.0008113512771933395</v>
      </c>
      <c r="AB59" s="81">
        <f aca="true" t="shared" si="30" ref="AB59:AP59">AB47/$Z47-1</f>
        <v>0.007431810384737503</v>
      </c>
      <c r="AC59" s="81">
        <f t="shared" si="30"/>
        <v>0.01461136741851865</v>
      </c>
      <c r="AD59" s="81">
        <f t="shared" si="30"/>
        <v>0.008249086102803727</v>
      </c>
      <c r="AE59" s="81">
        <f t="shared" si="30"/>
        <v>0.06060684314475284</v>
      </c>
      <c r="AF59" s="81">
        <f t="shared" si="30"/>
        <v>0.07205867457323767</v>
      </c>
      <c r="AG59" s="81">
        <f t="shared" si="30"/>
        <v>0.08285540528695612</v>
      </c>
      <c r="AH59" s="81">
        <f t="shared" si="30"/>
        <v>0.07930240028393465</v>
      </c>
      <c r="AI59" s="81">
        <f t="shared" si="30"/>
        <v>0.04787086118405237</v>
      </c>
      <c r="AJ59" s="81">
        <f t="shared" si="30"/>
        <v>0.07844529166180814</v>
      </c>
      <c r="AK59" s="81">
        <f t="shared" si="30"/>
        <v>0.09657116428944268</v>
      </c>
      <c r="AL59" s="81">
        <f t="shared" si="30"/>
        <v>0.08267391614934483</v>
      </c>
      <c r="AM59" s="81">
        <f t="shared" si="30"/>
        <v>0.11574254508095838</v>
      </c>
      <c r="AN59" s="81">
        <f t="shared" si="30"/>
        <v>0.12199432693442569</v>
      </c>
      <c r="AO59" s="81">
        <f t="shared" si="30"/>
        <v>0.12071132589742661</v>
      </c>
      <c r="AP59" s="81">
        <f t="shared" si="30"/>
        <v>0.1250549940167609</v>
      </c>
      <c r="AQ59" s="81">
        <f t="shared" si="21"/>
        <v>0.10749971838358974</v>
      </c>
      <c r="AR59" s="81">
        <f t="shared" si="21"/>
        <v>0.13687142592350732</v>
      </c>
      <c r="AS59" s="81">
        <f t="shared" si="22"/>
        <v>0.0629809349877275</v>
      </c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</row>
    <row r="61" ht="14.25">
      <c r="Y61" s="3" t="s">
        <v>61</v>
      </c>
    </row>
    <row r="62" spans="25:59" ht="27.75">
      <c r="Y62" s="400" t="s">
        <v>44</v>
      </c>
      <c r="Z62" s="401" t="s">
        <v>124</v>
      </c>
      <c r="AA62" s="386">
        <v>1990</v>
      </c>
      <c r="AB62" s="386">
        <f aca="true" t="shared" si="31" ref="AB62:BE62">AA62+1</f>
        <v>1991</v>
      </c>
      <c r="AC62" s="386">
        <f t="shared" si="31"/>
        <v>1992</v>
      </c>
      <c r="AD62" s="386">
        <f t="shared" si="31"/>
        <v>1993</v>
      </c>
      <c r="AE62" s="386">
        <f t="shared" si="31"/>
        <v>1994</v>
      </c>
      <c r="AF62" s="386">
        <f t="shared" si="31"/>
        <v>1995</v>
      </c>
      <c r="AG62" s="386">
        <f t="shared" si="31"/>
        <v>1996</v>
      </c>
      <c r="AH62" s="386">
        <f t="shared" si="31"/>
        <v>1997</v>
      </c>
      <c r="AI62" s="386">
        <f t="shared" si="31"/>
        <v>1998</v>
      </c>
      <c r="AJ62" s="386">
        <f t="shared" si="31"/>
        <v>1999</v>
      </c>
      <c r="AK62" s="386">
        <f t="shared" si="31"/>
        <v>2000</v>
      </c>
      <c r="AL62" s="386">
        <f t="shared" si="31"/>
        <v>2001</v>
      </c>
      <c r="AM62" s="386">
        <f t="shared" si="31"/>
        <v>2002</v>
      </c>
      <c r="AN62" s="386">
        <f t="shared" si="31"/>
        <v>2003</v>
      </c>
      <c r="AO62" s="386">
        <f t="shared" si="31"/>
        <v>2004</v>
      </c>
      <c r="AP62" s="386">
        <f t="shared" si="31"/>
        <v>2005</v>
      </c>
      <c r="AQ62" s="386">
        <f t="shared" si="31"/>
        <v>2006</v>
      </c>
      <c r="AR62" s="386">
        <f t="shared" si="31"/>
        <v>2007</v>
      </c>
      <c r="AS62" s="387" t="s">
        <v>205</v>
      </c>
      <c r="AT62" s="386" t="e">
        <f t="shared" si="31"/>
        <v>#VALUE!</v>
      </c>
      <c r="AU62" s="386" t="e">
        <f t="shared" si="31"/>
        <v>#VALUE!</v>
      </c>
      <c r="AV62" s="386" t="e">
        <f t="shared" si="31"/>
        <v>#VALUE!</v>
      </c>
      <c r="AW62" s="386" t="e">
        <f t="shared" si="31"/>
        <v>#VALUE!</v>
      </c>
      <c r="AX62" s="386" t="e">
        <f t="shared" si="31"/>
        <v>#VALUE!</v>
      </c>
      <c r="AY62" s="386" t="e">
        <f t="shared" si="31"/>
        <v>#VALUE!</v>
      </c>
      <c r="AZ62" s="386" t="e">
        <f t="shared" si="31"/>
        <v>#VALUE!</v>
      </c>
      <c r="BA62" s="386" t="e">
        <f t="shared" si="31"/>
        <v>#VALUE!</v>
      </c>
      <c r="BB62" s="386" t="e">
        <f t="shared" si="31"/>
        <v>#VALUE!</v>
      </c>
      <c r="BC62" s="386" t="e">
        <f t="shared" si="31"/>
        <v>#VALUE!</v>
      </c>
      <c r="BD62" s="386" t="e">
        <f t="shared" si="31"/>
        <v>#VALUE!</v>
      </c>
      <c r="BE62" s="386" t="e">
        <f t="shared" si="31"/>
        <v>#VALUE!</v>
      </c>
      <c r="BF62" s="402" t="s">
        <v>45</v>
      </c>
      <c r="BG62" s="73" t="s">
        <v>46</v>
      </c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47</v>
      </c>
      <c r="Z63" s="93"/>
      <c r="AA63" s="93"/>
      <c r="AB63" s="79">
        <f aca="true" t="shared" si="32" ref="AB63:AB71">AB39/AA39-1</f>
        <v>0.008004137317436433</v>
      </c>
      <c r="AC63" s="79">
        <f aca="true" t="shared" si="33" ref="AC63:AC71">AC39/AB39-1</f>
        <v>0.02096798105204023</v>
      </c>
      <c r="AD63" s="79">
        <f aca="true" t="shared" si="34" ref="AD63:AD71">AD39/AC39-1</f>
        <v>-0.0552282516355157</v>
      </c>
      <c r="AE63" s="79">
        <f aca="true" t="shared" si="35" ref="AE63:AE71">AE39/AD39-1</f>
        <v>0.1316615846412028</v>
      </c>
      <c r="AF63" s="79">
        <f aca="true" t="shared" si="36" ref="AF63:AF71">AF39/AE39-1</f>
        <v>-0.033662417738115846</v>
      </c>
      <c r="AG63" s="79">
        <f aca="true" t="shared" si="37" ref="AG63:AG71">AG39/AF39-1</f>
        <v>-0.00034522907856482377</v>
      </c>
      <c r="AH63" s="79">
        <f aca="true" t="shared" si="38" ref="AH63:AH71">AH39/AG39-1</f>
        <v>-0.010357117867487942</v>
      </c>
      <c r="AI63" s="79">
        <f aca="true" t="shared" si="39" ref="AI63:AI71">AI39/AH39-1</f>
        <v>-0.03049308232467629</v>
      </c>
      <c r="AJ63" s="79">
        <f aca="true" t="shared" si="40" ref="AJ63:AJ71">AJ39/AI39-1</f>
        <v>0.05331021523524315</v>
      </c>
      <c r="AK63" s="79">
        <f aca="true" t="shared" si="41" ref="AK63:AK71">AK39/AJ39-1</f>
        <v>0.02094056900267538</v>
      </c>
      <c r="AL63" s="79">
        <f aca="true" t="shared" si="42" ref="AL63:AL71">AL39/AK39-1</f>
        <v>-0.023740920298737533</v>
      </c>
      <c r="AM63" s="79">
        <f aca="true" t="shared" si="43" ref="AM63:AM71">AM39/AL39-1</f>
        <v>0.09164926729749201</v>
      </c>
      <c r="AN63" s="79">
        <f aca="true" t="shared" si="44" ref="AN63:AN71">AN39/AM39-1</f>
        <v>0.0372050347288273</v>
      </c>
      <c r="AO63" s="79">
        <f aca="true" t="shared" si="45" ref="AO63:AO71">AO39/AN39-1</f>
        <v>-0.009017941809210783</v>
      </c>
      <c r="AP63" s="79">
        <f aca="true" t="shared" si="46" ref="AP63:AS71">AP39/AO39-1</f>
        <v>0.042206341445153006</v>
      </c>
      <c r="AQ63" s="79">
        <f t="shared" si="46"/>
        <v>-0.026552436657229284</v>
      </c>
      <c r="AR63" s="79">
        <f t="shared" si="46"/>
        <v>0.13684747533595898</v>
      </c>
      <c r="AS63" s="79">
        <f t="shared" si="46"/>
        <v>-0.06334398759686433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48</v>
      </c>
      <c r="Z64" s="93"/>
      <c r="AA64" s="93"/>
      <c r="AB64" s="79">
        <f t="shared" si="32"/>
        <v>-0.010472475205102305</v>
      </c>
      <c r="AC64" s="79">
        <f t="shared" si="33"/>
        <v>-0.022763114353227976</v>
      </c>
      <c r="AD64" s="79">
        <f t="shared" si="34"/>
        <v>-0.004734523723056272</v>
      </c>
      <c r="AE64" s="79">
        <f t="shared" si="35"/>
        <v>0.018927740966008022</v>
      </c>
      <c r="AF64" s="79">
        <f t="shared" si="36"/>
        <v>0.010786937637874416</v>
      </c>
      <c r="AG64" s="79">
        <f t="shared" si="37"/>
        <v>0.023275100435716123</v>
      </c>
      <c r="AH64" s="79">
        <f t="shared" si="38"/>
        <v>0.0030443102338209016</v>
      </c>
      <c r="AI64" s="79">
        <f t="shared" si="39"/>
        <v>-0.05988536363643904</v>
      </c>
      <c r="AJ64" s="79">
        <f t="shared" si="40"/>
        <v>0.017210246276581964</v>
      </c>
      <c r="AK64" s="79">
        <f t="shared" si="41"/>
        <v>0.024851312117769586</v>
      </c>
      <c r="AL64" s="79">
        <f t="shared" si="42"/>
        <v>-0.02881711997385472</v>
      </c>
      <c r="AM64" s="79">
        <f t="shared" si="43"/>
        <v>0.016639882346618062</v>
      </c>
      <c r="AN64" s="79">
        <f t="shared" si="44"/>
        <v>-0.0024681932227611503</v>
      </c>
      <c r="AO64" s="79">
        <f t="shared" si="45"/>
        <v>0.01282766787416123</v>
      </c>
      <c r="AP64" s="79">
        <f t="shared" si="46"/>
        <v>-0.021672899380819177</v>
      </c>
      <c r="AQ64" s="79">
        <f t="shared" si="46"/>
        <v>0.0009301029705814923</v>
      </c>
      <c r="AR64" s="79">
        <f t="shared" si="46"/>
        <v>-0.012358053365460031</v>
      </c>
      <c r="AS64" s="79">
        <f t="shared" si="46"/>
        <v>-0.0882852774427445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49</v>
      </c>
      <c r="Z65" s="93"/>
      <c r="AA65" s="93"/>
      <c r="AB65" s="79">
        <f t="shared" si="32"/>
        <v>0.054076753088209806</v>
      </c>
      <c r="AC65" s="79">
        <f t="shared" si="33"/>
        <v>0.0197463307421073</v>
      </c>
      <c r="AD65" s="79">
        <f t="shared" si="34"/>
        <v>0.02145923240213854</v>
      </c>
      <c r="AE65" s="79">
        <f t="shared" si="35"/>
        <v>0.05158246457558713</v>
      </c>
      <c r="AF65" s="79">
        <f t="shared" si="36"/>
        <v>0.030718433154592883</v>
      </c>
      <c r="AG65" s="79">
        <f t="shared" si="37"/>
        <v>0.022232386435587115</v>
      </c>
      <c r="AH65" s="79">
        <f t="shared" si="38"/>
        <v>0.0077255487892915475</v>
      </c>
      <c r="AI65" s="79">
        <f t="shared" si="39"/>
        <v>-0.0034020833048868937</v>
      </c>
      <c r="AJ65" s="79">
        <f t="shared" si="40"/>
        <v>0.00838969902865827</v>
      </c>
      <c r="AK65" s="79">
        <f t="shared" si="41"/>
        <v>-0.003618160549078042</v>
      </c>
      <c r="AL65" s="79">
        <f t="shared" si="42"/>
        <v>0.007890881336990452</v>
      </c>
      <c r="AM65" s="79">
        <f t="shared" si="43"/>
        <v>-0.021606321284482366</v>
      </c>
      <c r="AN65" s="79">
        <f t="shared" si="44"/>
        <v>-0.009909692116866098</v>
      </c>
      <c r="AO65" s="79">
        <f t="shared" si="45"/>
        <v>-0.0021083424028190967</v>
      </c>
      <c r="AP65" s="79">
        <f t="shared" si="46"/>
        <v>-0.021302684783846226</v>
      </c>
      <c r="AQ65" s="79">
        <f t="shared" si="46"/>
        <v>-0.01357672513295205</v>
      </c>
      <c r="AR65" s="79">
        <f t="shared" si="46"/>
        <v>-0.022629665143865663</v>
      </c>
      <c r="AS65" s="79">
        <f t="shared" si="46"/>
        <v>-0.04113293364836412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90</v>
      </c>
      <c r="Z66" s="93"/>
      <c r="AA66" s="93"/>
      <c r="AB66" s="79">
        <f t="shared" si="32"/>
        <v>-0.03469394522193825</v>
      </c>
      <c r="AC66" s="79">
        <f t="shared" si="33"/>
        <v>0.017105749635587753</v>
      </c>
      <c r="AD66" s="79">
        <f t="shared" si="34"/>
        <v>0.05423866792826049</v>
      </c>
      <c r="AE66" s="79">
        <f t="shared" si="35"/>
        <v>-0.012689520770184926</v>
      </c>
      <c r="AF66" s="79">
        <f t="shared" si="36"/>
        <v>0.09179870507607912</v>
      </c>
      <c r="AG66" s="79">
        <f t="shared" si="37"/>
        <v>-0.025586454320329688</v>
      </c>
      <c r="AH66" s="79">
        <f t="shared" si="38"/>
        <v>-0.025591670119087473</v>
      </c>
      <c r="AI66" s="79">
        <f t="shared" si="39"/>
        <v>0.05570096493787835</v>
      </c>
      <c r="AJ66" s="79">
        <f t="shared" si="40"/>
        <v>0.07541451630965468</v>
      </c>
      <c r="AK66" s="79">
        <f t="shared" si="41"/>
        <v>0.009052572609091536</v>
      </c>
      <c r="AL66" s="79">
        <f t="shared" si="42"/>
        <v>0.07038238205422043</v>
      </c>
      <c r="AM66" s="79">
        <f t="shared" si="43"/>
        <v>0.048695355471992</v>
      </c>
      <c r="AN66" s="79">
        <f t="shared" si="44"/>
        <v>-0.018478948358494285</v>
      </c>
      <c r="AO66" s="79">
        <f t="shared" si="45"/>
        <v>0.0015514824835476393</v>
      </c>
      <c r="AP66" s="79">
        <f t="shared" si="46"/>
        <v>-0.010547578332613328</v>
      </c>
      <c r="AQ66" s="79">
        <f t="shared" si="46"/>
        <v>0.002360460300635525</v>
      </c>
      <c r="AR66" s="79">
        <f t="shared" si="46"/>
        <v>-0.07730210673653581</v>
      </c>
      <c r="AS66" s="79">
        <f t="shared" si="46"/>
        <v>-0.06860368709290054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1" t="s">
        <v>58</v>
      </c>
      <c r="Z67" s="93"/>
      <c r="AA67" s="93"/>
      <c r="AB67" s="79">
        <f t="shared" si="32"/>
        <v>0.00905223216294293</v>
      </c>
      <c r="AC67" s="79">
        <f t="shared" si="33"/>
        <v>0.05864999125116355</v>
      </c>
      <c r="AD67" s="79">
        <f t="shared" si="34"/>
        <v>0.07271388143850777</v>
      </c>
      <c r="AE67" s="79">
        <f t="shared" si="35"/>
        <v>-0.05003030537480657</v>
      </c>
      <c r="AF67" s="79">
        <f t="shared" si="36"/>
        <v>0.07509544685945513</v>
      </c>
      <c r="AG67" s="79">
        <f t="shared" si="37"/>
        <v>-0.003365105932009893</v>
      </c>
      <c r="AH67" s="79">
        <f t="shared" si="38"/>
        <v>-0.016883056868275625</v>
      </c>
      <c r="AI67" s="79">
        <f t="shared" si="39"/>
        <v>-0.006181504979259844</v>
      </c>
      <c r="AJ67" s="79">
        <f t="shared" si="40"/>
        <v>0.030171737367929552</v>
      </c>
      <c r="AK67" s="79">
        <f t="shared" si="41"/>
        <v>0.0365292768319625</v>
      </c>
      <c r="AL67" s="79">
        <f t="shared" si="42"/>
        <v>-0.04913342015116151</v>
      </c>
      <c r="AM67" s="79">
        <f t="shared" si="43"/>
        <v>0.0387898524146737</v>
      </c>
      <c r="AN67" s="79">
        <f t="shared" si="44"/>
        <v>-0.044486931738577096</v>
      </c>
      <c r="AO67" s="79">
        <f t="shared" si="45"/>
        <v>-0.01128859589343223</v>
      </c>
      <c r="AP67" s="79">
        <f t="shared" si="46"/>
        <v>0.053241834322448334</v>
      </c>
      <c r="AQ67" s="79">
        <f t="shared" si="46"/>
        <v>-0.0608574668967542</v>
      </c>
      <c r="AR67" s="79">
        <f t="shared" si="46"/>
        <v>-0.013710718945261324</v>
      </c>
      <c r="AS67" s="79">
        <f t="shared" si="46"/>
        <v>-0.05641217755774908</v>
      </c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</row>
    <row r="68" spans="1:59" s="90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1" t="s">
        <v>59</v>
      </c>
      <c r="Z68" s="93"/>
      <c r="AA68" s="93"/>
      <c r="AB68" s="79">
        <f t="shared" si="32"/>
        <v>0.02497959692535434</v>
      </c>
      <c r="AC68" s="79">
        <f t="shared" si="33"/>
        <v>-0.00542500412225444</v>
      </c>
      <c r="AD68" s="79">
        <f t="shared" si="34"/>
        <v>-0.01190989186445246</v>
      </c>
      <c r="AE68" s="79">
        <f t="shared" si="35"/>
        <v>0.02050031634152072</v>
      </c>
      <c r="AF68" s="79">
        <f t="shared" si="36"/>
        <v>0.0033609110060459635</v>
      </c>
      <c r="AG68" s="79">
        <f t="shared" si="37"/>
        <v>-0.0036508011632069293</v>
      </c>
      <c r="AH68" s="79">
        <f t="shared" si="38"/>
        <v>-0.027004813430190233</v>
      </c>
      <c r="AI68" s="79">
        <f t="shared" si="39"/>
        <v>-0.09738325750987986</v>
      </c>
      <c r="AJ68" s="79">
        <f t="shared" si="40"/>
        <v>-3.850355163703689E-05</v>
      </c>
      <c r="AK68" s="79">
        <f t="shared" si="41"/>
        <v>0.011445439730563</v>
      </c>
      <c r="AL68" s="79">
        <f t="shared" si="42"/>
        <v>-0.037369129063215434</v>
      </c>
      <c r="AM68" s="79">
        <f t="shared" si="43"/>
        <v>-0.03905788022911483</v>
      </c>
      <c r="AN68" s="79">
        <f t="shared" si="44"/>
        <v>-0.006885290212433892</v>
      </c>
      <c r="AO68" s="79">
        <f t="shared" si="45"/>
        <v>0.006515400607950417</v>
      </c>
      <c r="AP68" s="79">
        <f t="shared" si="46"/>
        <v>0.02477903658293612</v>
      </c>
      <c r="AQ68" s="79">
        <f t="shared" si="46"/>
        <v>7.595865171872163E-05</v>
      </c>
      <c r="AR68" s="79">
        <f t="shared" si="46"/>
        <v>-0.0024746257785347447</v>
      </c>
      <c r="AS68" s="79">
        <f t="shared" si="46"/>
        <v>-0.06027339397691245</v>
      </c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59" s="90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1" t="s">
        <v>60</v>
      </c>
      <c r="Z69" s="93"/>
      <c r="AA69" s="93"/>
      <c r="AB69" s="79">
        <f t="shared" si="32"/>
        <v>0.017213640333815894</v>
      </c>
      <c r="AC69" s="79">
        <f t="shared" si="33"/>
        <v>0.06781362726648088</v>
      </c>
      <c r="AD69" s="79">
        <f t="shared" si="34"/>
        <v>-0.016694896441720286</v>
      </c>
      <c r="AE69" s="79">
        <f t="shared" si="35"/>
        <v>0.13903970560480494</v>
      </c>
      <c r="AF69" s="79">
        <f t="shared" si="36"/>
        <v>0.021572799123918518</v>
      </c>
      <c r="AG69" s="79">
        <f t="shared" si="37"/>
        <v>0.027075287913209678</v>
      </c>
      <c r="AH69" s="79">
        <f t="shared" si="38"/>
        <v>0.051005772771510305</v>
      </c>
      <c r="AI69" s="79">
        <f t="shared" si="39"/>
        <v>0.01417193969436159</v>
      </c>
      <c r="AJ69" s="79">
        <f t="shared" si="40"/>
        <v>0.004363185357309618</v>
      </c>
      <c r="AK69" s="79">
        <f t="shared" si="41"/>
        <v>0.037636483869934345</v>
      </c>
      <c r="AL69" s="79">
        <f t="shared" si="42"/>
        <v>-0.0028490301280766905</v>
      </c>
      <c r="AM69" s="79">
        <f t="shared" si="43"/>
        <v>0.010356625844340828</v>
      </c>
      <c r="AN69" s="79">
        <f t="shared" si="44"/>
        <v>0.0742681593038248</v>
      </c>
      <c r="AO69" s="79">
        <f t="shared" si="45"/>
        <v>-0.06452981943516345</v>
      </c>
      <c r="AP69" s="79">
        <f t="shared" si="46"/>
        <v>-0.029025541318395964</v>
      </c>
      <c r="AQ69" s="79">
        <f t="shared" si="46"/>
        <v>-0.08773010878969167</v>
      </c>
      <c r="AR69" s="79">
        <f t="shared" si="46"/>
        <v>0.014569409613287787</v>
      </c>
      <c r="AS69" s="79">
        <f t="shared" si="46"/>
        <v>0.002850215580149973</v>
      </c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</row>
    <row r="70" spans="1:59" s="90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2" t="s">
        <v>91</v>
      </c>
      <c r="Z70" s="94"/>
      <c r="AA70" s="94"/>
      <c r="AB70" s="80">
        <f t="shared" si="32"/>
        <v>0.4654616072000939</v>
      </c>
      <c r="AC70" s="80">
        <f t="shared" si="33"/>
        <v>0.06111054988695619</v>
      </c>
      <c r="AD70" s="80">
        <f t="shared" si="34"/>
        <v>-0.06558954790148375</v>
      </c>
      <c r="AE70" s="80">
        <f t="shared" si="35"/>
        <v>-0.038808462468982174</v>
      </c>
      <c r="AF70" s="80">
        <f t="shared" si="36"/>
        <v>-0.004431749225660697</v>
      </c>
      <c r="AG70" s="80">
        <f t="shared" si="37"/>
        <v>-0.03052621537120148</v>
      </c>
      <c r="AH70" s="80">
        <f t="shared" si="38"/>
        <v>-0.0282431516377053</v>
      </c>
      <c r="AI70" s="80">
        <f t="shared" si="39"/>
        <v>-0.10932087938223511</v>
      </c>
      <c r="AJ70" s="80">
        <f t="shared" si="40"/>
        <v>-0.10931774677423278</v>
      </c>
      <c r="AK70" s="80">
        <f t="shared" si="41"/>
        <v>-0.05335527045028876</v>
      </c>
      <c r="AL70" s="80">
        <f t="shared" si="42"/>
        <v>-0.09970280178871038</v>
      </c>
      <c r="AM70" s="80">
        <f t="shared" si="43"/>
        <v>-0.046219203563227396</v>
      </c>
      <c r="AN70" s="80">
        <f t="shared" si="44"/>
        <v>0.11384228609756075</v>
      </c>
      <c r="AO70" s="80">
        <f t="shared" si="45"/>
        <v>0.015559460776280565</v>
      </c>
      <c r="AP70" s="80">
        <f t="shared" si="46"/>
        <v>0.0744344497552416</v>
      </c>
      <c r="AQ70" s="80">
        <f t="shared" si="46"/>
        <v>-0.04548006381182257</v>
      </c>
      <c r="AR70" s="80">
        <f t="shared" si="46"/>
        <v>0.045585772367064514</v>
      </c>
      <c r="AS70" s="80">
        <f t="shared" si="46"/>
        <v>0.0084498888149529</v>
      </c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</row>
    <row r="71" spans="1:59" s="90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3" t="s">
        <v>57</v>
      </c>
      <c r="Z71" s="95"/>
      <c r="AA71" s="95"/>
      <c r="AB71" s="81">
        <f t="shared" si="32"/>
        <v>0.008249855192477895</v>
      </c>
      <c r="AC71" s="81">
        <f t="shared" si="33"/>
        <v>0.007126593541888715</v>
      </c>
      <c r="AD71" s="81">
        <f t="shared" si="34"/>
        <v>-0.006270658421561381</v>
      </c>
      <c r="AE71" s="81">
        <f t="shared" si="35"/>
        <v>0.05192938705685135</v>
      </c>
      <c r="AF71" s="81">
        <f t="shared" si="36"/>
        <v>0.010797433094557052</v>
      </c>
      <c r="AG71" s="81">
        <f t="shared" si="37"/>
        <v>0.010071025933367395</v>
      </c>
      <c r="AH71" s="81">
        <f t="shared" si="38"/>
        <v>-0.003281144449826079</v>
      </c>
      <c r="AI71" s="81">
        <f t="shared" si="39"/>
        <v>-0.029122087648108197</v>
      </c>
      <c r="AJ71" s="81">
        <f t="shared" si="40"/>
        <v>0.02917767027437712</v>
      </c>
      <c r="AK71" s="81">
        <f t="shared" si="41"/>
        <v>0.016807410415510038</v>
      </c>
      <c r="AL71" s="81">
        <f t="shared" si="42"/>
        <v>-0.012673366392141894</v>
      </c>
      <c r="AM71" s="81">
        <f t="shared" si="43"/>
        <v>0.03054347984038075</v>
      </c>
      <c r="AN71" s="81">
        <f t="shared" si="44"/>
        <v>0.0056032477035405925</v>
      </c>
      <c r="AO71" s="81">
        <f t="shared" si="45"/>
        <v>-0.0011435004671588311</v>
      </c>
      <c r="AP71" s="81">
        <f t="shared" si="46"/>
        <v>0.003875813529283345</v>
      </c>
      <c r="AQ71" s="81">
        <f t="shared" si="46"/>
        <v>-0.01560392667605881</v>
      </c>
      <c r="AR71" s="81">
        <f t="shared" si="46"/>
        <v>0.026520735899405956</v>
      </c>
      <c r="AS71" s="81">
        <f t="shared" si="46"/>
        <v>-0.06499458887864729</v>
      </c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BF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I42" sqref="BI42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71"/>
      <c r="AA1" s="171" t="s">
        <v>93</v>
      </c>
    </row>
    <row r="2" ht="15" thickBot="1">
      <c r="Y2" s="1" t="s">
        <v>70</v>
      </c>
    </row>
    <row r="3" spans="23:59" ht="28.5" thickBot="1">
      <c r="W3" s="394" t="s">
        <v>44</v>
      </c>
      <c r="X3" s="395"/>
      <c r="Y3" s="396"/>
      <c r="Z3" s="397" t="s">
        <v>124</v>
      </c>
      <c r="AA3" s="398">
        <v>1990</v>
      </c>
      <c r="AB3" s="398">
        <f aca="true" t="shared" si="0" ref="AB3:BE3">AA3+1</f>
        <v>1991</v>
      </c>
      <c r="AC3" s="398">
        <f t="shared" si="0"/>
        <v>1992</v>
      </c>
      <c r="AD3" s="398">
        <f t="shared" si="0"/>
        <v>1993</v>
      </c>
      <c r="AE3" s="398">
        <f t="shared" si="0"/>
        <v>1994</v>
      </c>
      <c r="AF3" s="398">
        <f t="shared" si="0"/>
        <v>1995</v>
      </c>
      <c r="AG3" s="398">
        <f t="shared" si="0"/>
        <v>1996</v>
      </c>
      <c r="AH3" s="398">
        <f t="shared" si="0"/>
        <v>1997</v>
      </c>
      <c r="AI3" s="398">
        <f t="shared" si="0"/>
        <v>1998</v>
      </c>
      <c r="AJ3" s="398">
        <f t="shared" si="0"/>
        <v>1999</v>
      </c>
      <c r="AK3" s="398">
        <f t="shared" si="0"/>
        <v>2000</v>
      </c>
      <c r="AL3" s="398">
        <f t="shared" si="0"/>
        <v>2001</v>
      </c>
      <c r="AM3" s="398">
        <f t="shared" si="0"/>
        <v>2002</v>
      </c>
      <c r="AN3" s="398">
        <f t="shared" si="0"/>
        <v>2003</v>
      </c>
      <c r="AO3" s="398">
        <f t="shared" si="0"/>
        <v>2004</v>
      </c>
      <c r="AP3" s="398">
        <f>AO3+1</f>
        <v>2005</v>
      </c>
      <c r="AQ3" s="398">
        <f t="shared" si="0"/>
        <v>2006</v>
      </c>
      <c r="AR3" s="398">
        <f t="shared" si="0"/>
        <v>2007</v>
      </c>
      <c r="AS3" s="415" t="s">
        <v>205</v>
      </c>
      <c r="AT3" s="398" t="e">
        <f t="shared" si="0"/>
        <v>#VALUE!</v>
      </c>
      <c r="AU3" s="398" t="e">
        <f t="shared" si="0"/>
        <v>#VALUE!</v>
      </c>
      <c r="AV3" s="398" t="e">
        <f t="shared" si="0"/>
        <v>#VALUE!</v>
      </c>
      <c r="AW3" s="398" t="e">
        <f t="shared" si="0"/>
        <v>#VALUE!</v>
      </c>
      <c r="AX3" s="398" t="e">
        <f t="shared" si="0"/>
        <v>#VALUE!</v>
      </c>
      <c r="AY3" s="398" t="e">
        <f t="shared" si="0"/>
        <v>#VALUE!</v>
      </c>
      <c r="AZ3" s="398" t="e">
        <f t="shared" si="0"/>
        <v>#VALUE!</v>
      </c>
      <c r="BA3" s="398" t="e">
        <f t="shared" si="0"/>
        <v>#VALUE!</v>
      </c>
      <c r="BB3" s="398" t="e">
        <f t="shared" si="0"/>
        <v>#VALUE!</v>
      </c>
      <c r="BC3" s="398" t="e">
        <f t="shared" si="0"/>
        <v>#VALUE!</v>
      </c>
      <c r="BD3" s="398" t="e">
        <f t="shared" si="0"/>
        <v>#VALUE!</v>
      </c>
      <c r="BE3" s="398" t="e">
        <f t="shared" si="0"/>
        <v>#VALUE!</v>
      </c>
      <c r="BF3" s="399" t="s">
        <v>45</v>
      </c>
      <c r="BG3" s="85" t="s">
        <v>46</v>
      </c>
    </row>
    <row r="4" spans="23:60" ht="14.25">
      <c r="W4" s="132" t="s">
        <v>71</v>
      </c>
      <c r="X4" s="134"/>
      <c r="Y4" s="135"/>
      <c r="Z4" s="360">
        <f aca="true" t="shared" si="1" ref="Z4:AS4">SUM(Z5,Z6,Z15,Z20)</f>
        <v>1059075.8665464695</v>
      </c>
      <c r="AA4" s="360">
        <f t="shared" si="1"/>
        <v>1059143.7363701062</v>
      </c>
      <c r="AB4" s="360">
        <f t="shared" si="1"/>
        <v>1066628.0507543078</v>
      </c>
      <c r="AC4" s="360">
        <f t="shared" si="1"/>
        <v>1073684.899100891</v>
      </c>
      <c r="AD4" s="360">
        <f t="shared" si="1"/>
        <v>1067559.8252931125</v>
      </c>
      <c r="AE4" s="360">
        <f t="shared" si="1"/>
        <v>1122949.9094915595</v>
      </c>
      <c r="AF4" s="360">
        <f t="shared" si="1"/>
        <v>1135266.5189294668</v>
      </c>
      <c r="AG4" s="360">
        <f t="shared" si="1"/>
        <v>1147123.4612483406</v>
      </c>
      <c r="AH4" s="360">
        <f t="shared" si="1"/>
        <v>1143371.5691941038</v>
      </c>
      <c r="AI4" s="360">
        <f t="shared" si="1"/>
        <v>1113064.652002945</v>
      </c>
      <c r="AJ4" s="360">
        <f t="shared" si="1"/>
        <v>1147923.4663119405</v>
      </c>
      <c r="AK4" s="360">
        <f t="shared" si="1"/>
        <v>1166901.9480878308</v>
      </c>
      <c r="AL4" s="360">
        <f t="shared" si="1"/>
        <v>1153217.1679898398</v>
      </c>
      <c r="AM4" s="360">
        <f t="shared" si="1"/>
        <v>1192871.9771158365</v>
      </c>
      <c r="AN4" s="360">
        <f t="shared" si="1"/>
        <v>1198075.5396492006</v>
      </c>
      <c r="AO4" s="360">
        <f t="shared" si="1"/>
        <v>1198420.9698963491</v>
      </c>
      <c r="AP4" s="360">
        <f t="shared" si="1"/>
        <v>1202992.1915345576</v>
      </c>
      <c r="AQ4" s="360">
        <f t="shared" si="1"/>
        <v>1185564.352590398</v>
      </c>
      <c r="AR4" s="360">
        <f t="shared" si="1"/>
        <v>1218898.0409216126</v>
      </c>
      <c r="AS4" s="360">
        <f t="shared" si="1"/>
        <v>1137515.8611409313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7"/>
      <c r="BH4" s="257"/>
    </row>
    <row r="5" spans="23:59" ht="14.25">
      <c r="W5" s="133"/>
      <c r="X5" s="97" t="s">
        <v>47</v>
      </c>
      <c r="Y5" s="99"/>
      <c r="Z5" s="341">
        <v>67857.73000644721</v>
      </c>
      <c r="AA5" s="341">
        <v>67833.95308720844</v>
      </c>
      <c r="AB5" s="341">
        <v>68776.8917375803</v>
      </c>
      <c r="AC5" s="341">
        <v>68979.31439545099</v>
      </c>
      <c r="AD5" s="341">
        <v>67176.67798400903</v>
      </c>
      <c r="AE5" s="341">
        <v>73975.1436468286</v>
      </c>
      <c r="AF5" s="341">
        <v>72991.76006212807</v>
      </c>
      <c r="AG5" s="341">
        <v>71474.01104244683</v>
      </c>
      <c r="AH5" s="341">
        <v>72270.06287011132</v>
      </c>
      <c r="AI5" s="341">
        <v>73146.06899236783</v>
      </c>
      <c r="AJ5" s="341">
        <v>72093.99005527748</v>
      </c>
      <c r="AK5" s="341">
        <v>70766.46210211515</v>
      </c>
      <c r="AL5" s="341">
        <v>68937.5029119458</v>
      </c>
      <c r="AM5" s="341">
        <v>76612.63620822201</v>
      </c>
      <c r="AN5" s="341">
        <v>73792.82766049216</v>
      </c>
      <c r="AO5" s="341">
        <v>73888.81012288854</v>
      </c>
      <c r="AP5" s="341">
        <v>79345.54402848426</v>
      </c>
      <c r="AQ5" s="341">
        <v>76974.79208466737</v>
      </c>
      <c r="AR5" s="341">
        <v>82952.18372493377</v>
      </c>
      <c r="AS5" s="341">
        <v>78368.20621795137</v>
      </c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3"/>
    </row>
    <row r="6" spans="23:59" ht="14.25">
      <c r="W6" s="133"/>
      <c r="X6" s="114" t="s">
        <v>48</v>
      </c>
      <c r="Y6" s="117"/>
      <c r="Z6" s="348">
        <f>SUM(Z7:Z14)</f>
        <v>482111.7640299221</v>
      </c>
      <c r="AA6" s="348">
        <f aca="true" t="shared" si="2" ref="AA6:AR6">SUM(AA7:AA14)</f>
        <v>482168.9144645741</v>
      </c>
      <c r="AB6" s="348">
        <f t="shared" si="2"/>
        <v>476070.85077485745</v>
      </c>
      <c r="AC6" s="348">
        <f t="shared" si="2"/>
        <v>466385.68607030145</v>
      </c>
      <c r="AD6" s="348">
        <f t="shared" si="2"/>
        <v>455314.49201192276</v>
      </c>
      <c r="AE6" s="348">
        <f t="shared" si="2"/>
        <v>472931.84308146324</v>
      </c>
      <c r="AF6" s="348">
        <f t="shared" si="2"/>
        <v>471458.5162718058</v>
      </c>
      <c r="AG6" s="348">
        <f t="shared" si="2"/>
        <v>480158.9924266801</v>
      </c>
      <c r="AH6" s="348">
        <f t="shared" si="2"/>
        <v>480442.39260556723</v>
      </c>
      <c r="AI6" s="348">
        <f t="shared" si="2"/>
        <v>444864.56003160507</v>
      </c>
      <c r="AJ6" s="348">
        <f t="shared" si="2"/>
        <v>456452.3190695422</v>
      </c>
      <c r="AK6" s="348">
        <f t="shared" si="2"/>
        <v>467195.5733743612</v>
      </c>
      <c r="AL6" s="348">
        <f t="shared" si="2"/>
        <v>449633.20365291135</v>
      </c>
      <c r="AM6" s="348">
        <f t="shared" si="2"/>
        <v>461164.54735925107</v>
      </c>
      <c r="AN6" s="348">
        <f t="shared" si="2"/>
        <v>465025.5108832395</v>
      </c>
      <c r="AO6" s="348">
        <f t="shared" si="2"/>
        <v>465316.41124362685</v>
      </c>
      <c r="AP6" s="348">
        <f t="shared" si="2"/>
        <v>459342.3304685672</v>
      </c>
      <c r="AQ6" s="348">
        <f t="shared" si="2"/>
        <v>457238.3064383147</v>
      </c>
      <c r="AR6" s="348">
        <f t="shared" si="2"/>
        <v>468324.4603994051</v>
      </c>
      <c r="AS6" s="348">
        <f>SUM(AS7:AS14)</f>
        <v>419527.6709924477</v>
      </c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9"/>
    </row>
    <row r="7" spans="23:59" ht="14.25">
      <c r="W7" s="133"/>
      <c r="X7" s="115"/>
      <c r="Y7" s="57" t="s">
        <v>210</v>
      </c>
      <c r="Z7" s="343">
        <v>38539.82526031857</v>
      </c>
      <c r="AA7" s="343">
        <v>38556.428334305994</v>
      </c>
      <c r="AB7" s="343">
        <v>40562.42727289736</v>
      </c>
      <c r="AC7" s="343">
        <v>40911.63801243888</v>
      </c>
      <c r="AD7" s="343">
        <v>40259.244857226586</v>
      </c>
      <c r="AE7" s="343">
        <v>39845.67937733074</v>
      </c>
      <c r="AF7" s="343">
        <v>38598.517939862504</v>
      </c>
      <c r="AG7" s="343">
        <v>39492.191742252166</v>
      </c>
      <c r="AH7" s="343">
        <v>38158.82798137455</v>
      </c>
      <c r="AI7" s="343">
        <v>36424.424853156655</v>
      </c>
      <c r="AJ7" s="343">
        <v>35306.10155989395</v>
      </c>
      <c r="AK7" s="343">
        <v>32706.349387599214</v>
      </c>
      <c r="AL7" s="343">
        <v>31651.250621602336</v>
      </c>
      <c r="AM7" s="343">
        <v>31114.151307738946</v>
      </c>
      <c r="AN7" s="343">
        <v>30041.243685219633</v>
      </c>
      <c r="AO7" s="343">
        <v>29890.38146031297</v>
      </c>
      <c r="AP7" s="343">
        <v>28996.185311152738</v>
      </c>
      <c r="AQ7" s="343">
        <v>27261.13779413847</v>
      </c>
      <c r="AR7" s="343">
        <v>26182.921586809225</v>
      </c>
      <c r="AS7" s="343">
        <v>24378.15511083411</v>
      </c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10"/>
      <c r="BG7" s="111"/>
    </row>
    <row r="8" spans="23:59" ht="14.25">
      <c r="W8" s="133"/>
      <c r="X8" s="115"/>
      <c r="Y8" s="58" t="s">
        <v>81</v>
      </c>
      <c r="Z8" s="343">
        <v>30022.75118162293</v>
      </c>
      <c r="AA8" s="343">
        <v>30023.216832440856</v>
      </c>
      <c r="AB8" s="343">
        <v>29896.57447029136</v>
      </c>
      <c r="AC8" s="343">
        <v>29305.24883366104</v>
      </c>
      <c r="AD8" s="343">
        <v>29243.943099132084</v>
      </c>
      <c r="AE8" s="343">
        <v>30535.18041588045</v>
      </c>
      <c r="AF8" s="343">
        <v>31678.463592073953</v>
      </c>
      <c r="AG8" s="343">
        <v>31844.579244628367</v>
      </c>
      <c r="AH8" s="343">
        <v>31640.662345178083</v>
      </c>
      <c r="AI8" s="343">
        <v>30035.282766827073</v>
      </c>
      <c r="AJ8" s="343">
        <v>30639.733582439898</v>
      </c>
      <c r="AK8" s="343">
        <v>31304.61787921608</v>
      </c>
      <c r="AL8" s="343">
        <v>30489.170689950573</v>
      </c>
      <c r="AM8" s="343">
        <v>30292.829867603345</v>
      </c>
      <c r="AN8" s="343">
        <v>29961.557240804977</v>
      </c>
      <c r="AO8" s="343">
        <v>29413.09665922929</v>
      </c>
      <c r="AP8" s="343">
        <v>27949.827677050213</v>
      </c>
      <c r="AQ8" s="343">
        <v>26504.930211578376</v>
      </c>
      <c r="AR8" s="343">
        <v>26468.63875787778</v>
      </c>
      <c r="AS8" s="343">
        <v>24164.652355910504</v>
      </c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10"/>
      <c r="BG8" s="111"/>
    </row>
    <row r="9" spans="23:59" ht="14.25">
      <c r="W9" s="133"/>
      <c r="X9" s="115"/>
      <c r="Y9" s="96" t="s">
        <v>82</v>
      </c>
      <c r="Z9" s="343">
        <v>60570.73438429285</v>
      </c>
      <c r="AA9" s="343">
        <v>60571.71296775696</v>
      </c>
      <c r="AB9" s="343">
        <v>63483.83081074628</v>
      </c>
      <c r="AC9" s="343">
        <v>64082.70165032526</v>
      </c>
      <c r="AD9" s="343">
        <v>65417.613510632866</v>
      </c>
      <c r="AE9" s="343">
        <v>69055.98472652875</v>
      </c>
      <c r="AF9" s="343">
        <v>69983.1268924512</v>
      </c>
      <c r="AG9" s="343">
        <v>71190.76040919965</v>
      </c>
      <c r="AH9" s="343">
        <v>71971.75857007795</v>
      </c>
      <c r="AI9" s="343">
        <v>56115.36903790952</v>
      </c>
      <c r="AJ9" s="343">
        <v>59222.447846255985</v>
      </c>
      <c r="AK9" s="343">
        <v>60973.518319798066</v>
      </c>
      <c r="AL9" s="343">
        <v>57991.87511570463</v>
      </c>
      <c r="AM9" s="343">
        <v>58228.872851090404</v>
      </c>
      <c r="AN9" s="343">
        <v>57323.76369753453</v>
      </c>
      <c r="AO9" s="343">
        <v>57586.69945357462</v>
      </c>
      <c r="AP9" s="343">
        <v>56992.997702910114</v>
      </c>
      <c r="AQ9" s="343">
        <v>57982.47202787424</v>
      </c>
      <c r="AR9" s="343">
        <v>60170.013024582564</v>
      </c>
      <c r="AS9" s="343">
        <v>53755.15191002199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10"/>
      <c r="BG9" s="111"/>
    </row>
    <row r="10" spans="23:59" ht="14.25">
      <c r="W10" s="133"/>
      <c r="X10" s="115"/>
      <c r="Y10" s="96" t="s">
        <v>83</v>
      </c>
      <c r="Z10" s="343">
        <v>43718.25453533312</v>
      </c>
      <c r="AA10" s="343">
        <v>43718.737570774334</v>
      </c>
      <c r="AB10" s="343">
        <v>44715.847687838206</v>
      </c>
      <c r="AC10" s="343">
        <v>44789.60518686853</v>
      </c>
      <c r="AD10" s="343">
        <v>45098.174511572965</v>
      </c>
      <c r="AE10" s="343">
        <v>46222.306950531085</v>
      </c>
      <c r="AF10" s="343">
        <v>46358.28253724126</v>
      </c>
      <c r="AG10" s="343">
        <v>46530.8455729252</v>
      </c>
      <c r="AH10" s="343">
        <v>45688.37590608589</v>
      </c>
      <c r="AI10" s="343">
        <v>36932.93075060437</v>
      </c>
      <c r="AJ10" s="343">
        <v>37527.64765946874</v>
      </c>
      <c r="AK10" s="343">
        <v>38929.02743984091</v>
      </c>
      <c r="AL10" s="343">
        <v>37259.861855242794</v>
      </c>
      <c r="AM10" s="343">
        <v>36883.9326552988</v>
      </c>
      <c r="AN10" s="343">
        <v>38395.85934979286</v>
      </c>
      <c r="AO10" s="343">
        <v>36187.17721475393</v>
      </c>
      <c r="AP10" s="343">
        <v>35604.48084979749</v>
      </c>
      <c r="AQ10" s="343">
        <v>35774.843665062566</v>
      </c>
      <c r="AR10" s="343">
        <v>35982.5703907387</v>
      </c>
      <c r="AS10" s="343">
        <v>34074.06382935342</v>
      </c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10"/>
      <c r="BG10" s="111"/>
    </row>
    <row r="11" spans="23:59" ht="14.25">
      <c r="W11" s="133"/>
      <c r="X11" s="115"/>
      <c r="Y11" s="96" t="s">
        <v>84</v>
      </c>
      <c r="Z11" s="343">
        <v>169872.01511485662</v>
      </c>
      <c r="AA11" s="343">
        <v>169873.63364599066</v>
      </c>
      <c r="AB11" s="343">
        <v>164666.66701387728</v>
      </c>
      <c r="AC11" s="343">
        <v>157420.03309761945</v>
      </c>
      <c r="AD11" s="343">
        <v>155344.94410648642</v>
      </c>
      <c r="AE11" s="343">
        <v>159193.25166299852</v>
      </c>
      <c r="AF11" s="343">
        <v>159603.88154999499</v>
      </c>
      <c r="AG11" s="343">
        <v>160838.76828605917</v>
      </c>
      <c r="AH11" s="343">
        <v>162782.55536051746</v>
      </c>
      <c r="AI11" s="343">
        <v>151264.8557635374</v>
      </c>
      <c r="AJ11" s="343">
        <v>158746.8407920049</v>
      </c>
      <c r="AK11" s="343">
        <v>164123.03826835385</v>
      </c>
      <c r="AL11" s="343">
        <v>159567.90704152937</v>
      </c>
      <c r="AM11" s="343">
        <v>166242.0807567512</v>
      </c>
      <c r="AN11" s="343">
        <v>168728.16063646757</v>
      </c>
      <c r="AO11" s="343">
        <v>168214.05552579887</v>
      </c>
      <c r="AP11" s="343">
        <v>166112.6968533018</v>
      </c>
      <c r="AQ11" s="343">
        <v>167830.1259937057</v>
      </c>
      <c r="AR11" s="343">
        <v>176071.9999220236</v>
      </c>
      <c r="AS11" s="343">
        <v>156522.67526449804</v>
      </c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10"/>
      <c r="BG11" s="111"/>
    </row>
    <row r="12" spans="23:59" ht="14.25">
      <c r="W12" s="133"/>
      <c r="X12" s="115"/>
      <c r="Y12" s="96" t="s">
        <v>85</v>
      </c>
      <c r="Z12" s="343">
        <v>31337.491092380522</v>
      </c>
      <c r="AA12" s="343">
        <v>31339.73708356748</v>
      </c>
      <c r="AB12" s="343">
        <v>32020.34073675669</v>
      </c>
      <c r="AC12" s="343">
        <v>31996.2440136085</v>
      </c>
      <c r="AD12" s="343">
        <v>29905.97813577613</v>
      </c>
      <c r="AE12" s="343">
        <v>33272.61434042782</v>
      </c>
      <c r="AF12" s="343">
        <v>32968.127743681354</v>
      </c>
      <c r="AG12" s="343">
        <v>34232.79996589945</v>
      </c>
      <c r="AH12" s="343">
        <v>31360.739915824153</v>
      </c>
      <c r="AI12" s="343">
        <v>26609.015267380684</v>
      </c>
      <c r="AJ12" s="343">
        <v>27631.976597412275</v>
      </c>
      <c r="AK12" s="343">
        <v>29319.784115724608</v>
      </c>
      <c r="AL12" s="343">
        <v>27527.984729701766</v>
      </c>
      <c r="AM12" s="343">
        <v>30203.203619436194</v>
      </c>
      <c r="AN12" s="343">
        <v>32442.66462323405</v>
      </c>
      <c r="AO12" s="343">
        <v>32823.40436574345</v>
      </c>
      <c r="AP12" s="343">
        <v>34266.339384051025</v>
      </c>
      <c r="AQ12" s="343">
        <v>36448.41158497279</v>
      </c>
      <c r="AR12" s="343">
        <v>40086.44021858767</v>
      </c>
      <c r="AS12" s="343">
        <v>35483.23230762561</v>
      </c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10"/>
      <c r="BG12" s="111"/>
    </row>
    <row r="13" spans="23:59" ht="14.25">
      <c r="W13" s="133"/>
      <c r="X13" s="115"/>
      <c r="Y13" s="96" t="s">
        <v>86</v>
      </c>
      <c r="Z13" s="343">
        <v>-24063.915752283516</v>
      </c>
      <c r="AA13" s="343">
        <v>-23477.45449987139</v>
      </c>
      <c r="AB13" s="343">
        <v>-23640.762950684555</v>
      </c>
      <c r="AC13" s="343">
        <v>-23660.11088429654</v>
      </c>
      <c r="AD13" s="343">
        <v>-24670.958579394635</v>
      </c>
      <c r="AE13" s="343">
        <v>-23660.487637735394</v>
      </c>
      <c r="AF13" s="343">
        <v>-23326.138457471217</v>
      </c>
      <c r="AG13" s="343">
        <v>-22422.91445489815</v>
      </c>
      <c r="AH13" s="343">
        <v>-16441.689279145427</v>
      </c>
      <c r="AI13" s="343">
        <v>-15274.134940681255</v>
      </c>
      <c r="AJ13" s="343">
        <v>-15601.084253840254</v>
      </c>
      <c r="AK13" s="343">
        <v>-13951.15963554821</v>
      </c>
      <c r="AL13" s="343">
        <v>-13436.215928444699</v>
      </c>
      <c r="AM13" s="343">
        <v>-13994.059518016827</v>
      </c>
      <c r="AN13" s="343">
        <v>-13748.022236245735</v>
      </c>
      <c r="AO13" s="343">
        <v>-11928.393221101021</v>
      </c>
      <c r="AP13" s="343">
        <v>-7522.601633840977</v>
      </c>
      <c r="AQ13" s="343">
        <v>-7538.615773880654</v>
      </c>
      <c r="AR13" s="343">
        <v>-6376.937303435195</v>
      </c>
      <c r="AS13" s="343">
        <v>-1632.6650955813338</v>
      </c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10"/>
      <c r="BG13" s="111"/>
    </row>
    <row r="14" spans="23:59" ht="14.25">
      <c r="W14" s="133"/>
      <c r="X14" s="116"/>
      <c r="Y14" s="96" t="s">
        <v>87</v>
      </c>
      <c r="Z14" s="350">
        <v>132114.608213401</v>
      </c>
      <c r="AA14" s="350">
        <v>131562.90252960916</v>
      </c>
      <c r="AB14" s="350">
        <v>124365.92573313485</v>
      </c>
      <c r="AC14" s="350">
        <v>121540.3261600763</v>
      </c>
      <c r="AD14" s="350">
        <v>114715.55237049033</v>
      </c>
      <c r="AE14" s="350">
        <v>118467.31324550131</v>
      </c>
      <c r="AF14" s="350">
        <v>115594.25447397173</v>
      </c>
      <c r="AG14" s="350">
        <v>118451.9616606143</v>
      </c>
      <c r="AH14" s="350">
        <v>115281.16180565464</v>
      </c>
      <c r="AI14" s="350">
        <v>122756.81653287064</v>
      </c>
      <c r="AJ14" s="350">
        <v>122978.65528590675</v>
      </c>
      <c r="AK14" s="350">
        <v>123790.39759937668</v>
      </c>
      <c r="AL14" s="350">
        <v>118581.36952762457</v>
      </c>
      <c r="AM14" s="350">
        <v>122193.535819349</v>
      </c>
      <c r="AN14" s="350">
        <v>121880.2838864316</v>
      </c>
      <c r="AO14" s="350">
        <v>123129.98978531471</v>
      </c>
      <c r="AP14" s="350">
        <v>116942.40432414477</v>
      </c>
      <c r="AQ14" s="350">
        <v>112975.00093486323</v>
      </c>
      <c r="AR14" s="350">
        <v>109738.81380222074</v>
      </c>
      <c r="AS14" s="350">
        <v>92782.40530978533</v>
      </c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8"/>
      <c r="BG14" s="109"/>
    </row>
    <row r="15" spans="23:59" ht="14.25">
      <c r="W15" s="133"/>
      <c r="X15" s="126" t="s">
        <v>49</v>
      </c>
      <c r="Y15" s="128"/>
      <c r="Z15" s="352">
        <f>SUM(Z16:Z19)</f>
        <v>217371.30450071915</v>
      </c>
      <c r="AA15" s="352">
        <f aca="true" t="shared" si="3" ref="AA15:AR15">SUM(AA16:AA19)</f>
        <v>217379.28690536454</v>
      </c>
      <c r="AB15" s="352">
        <f t="shared" si="3"/>
        <v>228856.83908643317</v>
      </c>
      <c r="AC15" s="352">
        <f t="shared" si="3"/>
        <v>233454.9471533094</v>
      </c>
      <c r="AD15" s="352">
        <f t="shared" si="3"/>
        <v>237970.62043337166</v>
      </c>
      <c r="AE15" s="352">
        <f t="shared" si="3"/>
        <v>250403.71128854604</v>
      </c>
      <c r="AF15" s="352">
        <f t="shared" si="3"/>
        <v>257579.44882690939</v>
      </c>
      <c r="AG15" s="352">
        <f t="shared" si="3"/>
        <v>263032.81806756376</v>
      </c>
      <c r="AH15" s="352">
        <f t="shared" si="3"/>
        <v>264793.7782329332</v>
      </c>
      <c r="AI15" s="352">
        <f t="shared" si="3"/>
        <v>263743.51042558503</v>
      </c>
      <c r="AJ15" s="352">
        <f t="shared" si="3"/>
        <v>266186.18216303416</v>
      </c>
      <c r="AK15" s="352">
        <f t="shared" si="3"/>
        <v>265320.62705455994</v>
      </c>
      <c r="AL15" s="352">
        <f t="shared" si="3"/>
        <v>267363.6712477026</v>
      </c>
      <c r="AM15" s="352">
        <f t="shared" si="3"/>
        <v>262260.59868452576</v>
      </c>
      <c r="AN15" s="352">
        <f t="shared" si="3"/>
        <v>260143.89544888717</v>
      </c>
      <c r="AO15" s="352">
        <f t="shared" si="3"/>
        <v>259478.8793748395</v>
      </c>
      <c r="AP15" s="352">
        <f t="shared" si="3"/>
        <v>254213.4755860328</v>
      </c>
      <c r="AQ15" s="352">
        <f t="shared" si="3"/>
        <v>250572.13212426292</v>
      </c>
      <c r="AR15" s="352">
        <f t="shared" si="3"/>
        <v>245784.512469947</v>
      </c>
      <c r="AS15" s="352">
        <f>SUM(AS16:AS19)</f>
        <v>235747.8192093683</v>
      </c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</row>
    <row r="16" spans="23:59" ht="14.25">
      <c r="W16" s="133"/>
      <c r="X16" s="127"/>
      <c r="Y16" s="57" t="s">
        <v>50</v>
      </c>
      <c r="Z16" s="343">
        <v>7162.41373467297</v>
      </c>
      <c r="AA16" s="343">
        <v>7162.41373467297</v>
      </c>
      <c r="AB16" s="343">
        <v>7762.960481416881</v>
      </c>
      <c r="AC16" s="343">
        <v>8291.472027621348</v>
      </c>
      <c r="AD16" s="343">
        <v>8688.764321731926</v>
      </c>
      <c r="AE16" s="343">
        <v>9153.16177100551</v>
      </c>
      <c r="AF16" s="343">
        <v>10278.29057964515</v>
      </c>
      <c r="AG16" s="343">
        <v>10086.072696871752</v>
      </c>
      <c r="AH16" s="343">
        <v>10744.189447108492</v>
      </c>
      <c r="AI16" s="343">
        <v>10709.474289425121</v>
      </c>
      <c r="AJ16" s="343">
        <v>10531.517510201822</v>
      </c>
      <c r="AK16" s="343">
        <v>10677.13098467719</v>
      </c>
      <c r="AL16" s="343">
        <v>10724.198612064289</v>
      </c>
      <c r="AM16" s="343">
        <v>10933.837362880104</v>
      </c>
      <c r="AN16" s="343">
        <v>11063.17716772301</v>
      </c>
      <c r="AO16" s="343">
        <v>10663.394897683744</v>
      </c>
      <c r="AP16" s="343">
        <v>10798.81815599994</v>
      </c>
      <c r="AQ16" s="343">
        <v>11178.230719633708</v>
      </c>
      <c r="AR16" s="343">
        <v>10875.772004529685</v>
      </c>
      <c r="AS16" s="343">
        <v>10274.59754638703</v>
      </c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10"/>
      <c r="BG16" s="111"/>
    </row>
    <row r="17" spans="23:59" ht="14.25">
      <c r="W17" s="133"/>
      <c r="X17" s="127"/>
      <c r="Y17" s="58" t="s">
        <v>51</v>
      </c>
      <c r="Z17" s="343">
        <v>189227.8763824253</v>
      </c>
      <c r="AA17" s="343">
        <v>189227.8763824253</v>
      </c>
      <c r="AB17" s="343">
        <v>199472.2979832289</v>
      </c>
      <c r="AC17" s="343">
        <v>203591.17181375672</v>
      </c>
      <c r="AD17" s="343">
        <v>208310.41730265503</v>
      </c>
      <c r="AE17" s="343">
        <v>219481.13744861685</v>
      </c>
      <c r="AF17" s="343">
        <v>225381.44878737038</v>
      </c>
      <c r="AG17" s="343">
        <v>230301.59503873638</v>
      </c>
      <c r="AH17" s="343">
        <v>230682.07338969587</v>
      </c>
      <c r="AI17" s="343">
        <v>231670.31388101645</v>
      </c>
      <c r="AJ17" s="343">
        <v>234121.39322831342</v>
      </c>
      <c r="AK17" s="343">
        <v>232827.35019457145</v>
      </c>
      <c r="AL17" s="343">
        <v>235321.839961518</v>
      </c>
      <c r="AM17" s="343">
        <v>229309.64312064392</v>
      </c>
      <c r="AN17" s="343">
        <v>227122.05628008506</v>
      </c>
      <c r="AO17" s="343">
        <v>228194.68742674985</v>
      </c>
      <c r="AP17" s="343">
        <v>222699.43445904128</v>
      </c>
      <c r="AQ17" s="343">
        <v>219242.848602862</v>
      </c>
      <c r="AR17" s="343">
        <v>214234.06147996165</v>
      </c>
      <c r="AS17" s="343">
        <v>205546.50503540726</v>
      </c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10"/>
      <c r="BG17" s="111"/>
    </row>
    <row r="18" spans="23:59" ht="14.25">
      <c r="W18" s="133"/>
      <c r="X18" s="127"/>
      <c r="Y18" s="58" t="s">
        <v>52</v>
      </c>
      <c r="Z18" s="343">
        <v>7250.065256733024</v>
      </c>
      <c r="AA18" s="343">
        <v>7258.047661378403</v>
      </c>
      <c r="AB18" s="343">
        <v>7312.029068845143</v>
      </c>
      <c r="AC18" s="343">
        <v>7492.722052898713</v>
      </c>
      <c r="AD18" s="343">
        <v>7091.130569355865</v>
      </c>
      <c r="AE18" s="343">
        <v>7563.397531520066</v>
      </c>
      <c r="AF18" s="343">
        <v>7232.287162148774</v>
      </c>
      <c r="AG18" s="343">
        <v>7090.351120572602</v>
      </c>
      <c r="AH18" s="343">
        <v>6839.143951194342</v>
      </c>
      <c r="AI18" s="343">
        <v>6662.8303604474895</v>
      </c>
      <c r="AJ18" s="343">
        <v>6896.351753683261</v>
      </c>
      <c r="AK18" s="343">
        <v>6951.51304814122</v>
      </c>
      <c r="AL18" s="343">
        <v>6920.285881717886</v>
      </c>
      <c r="AM18" s="343">
        <v>7447.8088028462325</v>
      </c>
      <c r="AN18" s="343">
        <v>7825.261741714969</v>
      </c>
      <c r="AO18" s="343">
        <v>7712.910318364283</v>
      </c>
      <c r="AP18" s="343">
        <v>7820.419613764619</v>
      </c>
      <c r="AQ18" s="343">
        <v>7534.611650450044</v>
      </c>
      <c r="AR18" s="343">
        <v>8263.199549801931</v>
      </c>
      <c r="AS18" s="343">
        <v>8022.84493274902</v>
      </c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10"/>
      <c r="BG18" s="111"/>
    </row>
    <row r="19" spans="23:59" ht="14.25">
      <c r="W19" s="133"/>
      <c r="X19" s="127"/>
      <c r="Y19" s="58" t="s">
        <v>53</v>
      </c>
      <c r="Z19" s="343">
        <v>13730.94912688786</v>
      </c>
      <c r="AA19" s="343">
        <v>13730.94912688786</v>
      </c>
      <c r="AB19" s="343">
        <v>14309.55155294225</v>
      </c>
      <c r="AC19" s="343">
        <v>14079.581259032584</v>
      </c>
      <c r="AD19" s="343">
        <v>13880.308239628856</v>
      </c>
      <c r="AE19" s="343">
        <v>14206.014537403604</v>
      </c>
      <c r="AF19" s="343">
        <v>14687.422297745108</v>
      </c>
      <c r="AG19" s="343">
        <v>15554.799211383024</v>
      </c>
      <c r="AH19" s="343">
        <v>16528.371444934513</v>
      </c>
      <c r="AI19" s="343">
        <v>14700.891894695958</v>
      </c>
      <c r="AJ19" s="343">
        <v>14636.919670835683</v>
      </c>
      <c r="AK19" s="343">
        <v>14864.632827170073</v>
      </c>
      <c r="AL19" s="343">
        <v>14397.346792402419</v>
      </c>
      <c r="AM19" s="343">
        <v>14569.309398155503</v>
      </c>
      <c r="AN19" s="343">
        <v>14133.400259364134</v>
      </c>
      <c r="AO19" s="343">
        <v>12907.886732041636</v>
      </c>
      <c r="AP19" s="343">
        <v>12894.803357226963</v>
      </c>
      <c r="AQ19" s="343">
        <v>12616.441151317162</v>
      </c>
      <c r="AR19" s="343">
        <v>12411.479435653704</v>
      </c>
      <c r="AS19" s="343">
        <v>11903.87169482499</v>
      </c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10"/>
      <c r="BG19" s="111"/>
    </row>
    <row r="20" spans="23:59" ht="14.25">
      <c r="W20" s="133"/>
      <c r="X20" s="120" t="s">
        <v>54</v>
      </c>
      <c r="Y20" s="123"/>
      <c r="Z20" s="354">
        <f>SUM(Z21:Z22)</f>
        <v>291735.06800938107</v>
      </c>
      <c r="AA20" s="354">
        <f aca="true" t="shared" si="4" ref="AA20:AR20">SUM(AA21:AA22)</f>
        <v>291761.58191295917</v>
      </c>
      <c r="AB20" s="354">
        <f t="shared" si="4"/>
        <v>292923.4691554369</v>
      </c>
      <c r="AC20" s="354">
        <f t="shared" si="4"/>
        <v>304864.95148182934</v>
      </c>
      <c r="AD20" s="354">
        <f t="shared" si="4"/>
        <v>307098.03486380907</v>
      </c>
      <c r="AE20" s="354">
        <f t="shared" si="4"/>
        <v>325639.2114747215</v>
      </c>
      <c r="AF20" s="354">
        <f t="shared" si="4"/>
        <v>333236.7937686235</v>
      </c>
      <c r="AG20" s="354">
        <f t="shared" si="4"/>
        <v>332457.63971164974</v>
      </c>
      <c r="AH20" s="354">
        <f t="shared" si="4"/>
        <v>325865.33548549213</v>
      </c>
      <c r="AI20" s="354">
        <f t="shared" si="4"/>
        <v>331310.5125533871</v>
      </c>
      <c r="AJ20" s="354">
        <f t="shared" si="4"/>
        <v>353190.9750240868</v>
      </c>
      <c r="AK20" s="354">
        <f t="shared" si="4"/>
        <v>363619.2855567944</v>
      </c>
      <c r="AL20" s="354">
        <f t="shared" si="4"/>
        <v>367282.79017727997</v>
      </c>
      <c r="AM20" s="354">
        <f t="shared" si="4"/>
        <v>392834.1948638378</v>
      </c>
      <c r="AN20" s="354">
        <f t="shared" si="4"/>
        <v>399113.30565658165</v>
      </c>
      <c r="AO20" s="354">
        <f t="shared" si="4"/>
        <v>399736.8691549944</v>
      </c>
      <c r="AP20" s="354">
        <f t="shared" si="4"/>
        <v>410090.84145147336</v>
      </c>
      <c r="AQ20" s="354">
        <f t="shared" si="4"/>
        <v>400779.12194315286</v>
      </c>
      <c r="AR20" s="354">
        <f t="shared" si="4"/>
        <v>421836.8843273267</v>
      </c>
      <c r="AS20" s="354">
        <f>SUM(AS21:AS22)</f>
        <v>403872.16472116386</v>
      </c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5"/>
    </row>
    <row r="21" spans="23:59" ht="14.25">
      <c r="W21" s="133"/>
      <c r="X21" s="121"/>
      <c r="Y21" s="57" t="s">
        <v>56</v>
      </c>
      <c r="Z21" s="343">
        <v>127443.16412664075</v>
      </c>
      <c r="AA21" s="343">
        <v>127450.38312484743</v>
      </c>
      <c r="AB21" s="343">
        <v>129371.49400324654</v>
      </c>
      <c r="AC21" s="343">
        <v>136409.14097138605</v>
      </c>
      <c r="AD21" s="343">
        <v>137919.7751580533</v>
      </c>
      <c r="AE21" s="343">
        <v>145018.45841853172</v>
      </c>
      <c r="AF21" s="343">
        <v>148104.5548603369</v>
      </c>
      <c r="AG21" s="343">
        <v>147826.19565475726</v>
      </c>
      <c r="AH21" s="343">
        <v>144308.59074110608</v>
      </c>
      <c r="AI21" s="343">
        <v>143927.5645343129</v>
      </c>
      <c r="AJ21" s="343">
        <v>151915.26462304834</v>
      </c>
      <c r="AK21" s="343">
        <v>157537.10268925026</v>
      </c>
      <c r="AL21" s="343">
        <v>153726.3868357272</v>
      </c>
      <c r="AM21" s="343">
        <v>165441.04748365376</v>
      </c>
      <c r="AN21" s="343">
        <v>167524.489369353</v>
      </c>
      <c r="AO21" s="343">
        <v>167557.80430786152</v>
      </c>
      <c r="AP21" s="343">
        <v>174417.1505145562</v>
      </c>
      <c r="AQ21" s="343">
        <v>165949.05419161572</v>
      </c>
      <c r="AR21" s="343">
        <v>179968.22601155078</v>
      </c>
      <c r="AS21" s="343">
        <v>171662.91174311633</v>
      </c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10"/>
      <c r="BG21" s="111"/>
    </row>
    <row r="22" spans="23:59" ht="15" thickBot="1">
      <c r="W22" s="133"/>
      <c r="X22" s="122"/>
      <c r="Y22" s="59" t="s">
        <v>102</v>
      </c>
      <c r="Z22" s="350">
        <v>164291.9038827403</v>
      </c>
      <c r="AA22" s="350">
        <v>164311.19878811174</v>
      </c>
      <c r="AB22" s="350">
        <v>163551.97515219037</v>
      </c>
      <c r="AC22" s="350">
        <v>168455.8105104433</v>
      </c>
      <c r="AD22" s="350">
        <v>169178.25970575577</v>
      </c>
      <c r="AE22" s="350">
        <v>180620.75305618977</v>
      </c>
      <c r="AF22" s="350">
        <v>185132.23890828658</v>
      </c>
      <c r="AG22" s="350">
        <v>184631.44405689245</v>
      </c>
      <c r="AH22" s="350">
        <v>181556.74474438606</v>
      </c>
      <c r="AI22" s="350">
        <v>187382.94801907422</v>
      </c>
      <c r="AJ22" s="350">
        <v>201275.71040103844</v>
      </c>
      <c r="AK22" s="350">
        <v>206082.1828675441</v>
      </c>
      <c r="AL22" s="350">
        <v>213556.40334155274</v>
      </c>
      <c r="AM22" s="350">
        <v>227393.147380184</v>
      </c>
      <c r="AN22" s="350">
        <v>231588.81628722866</v>
      </c>
      <c r="AO22" s="350">
        <v>232179.0648471329</v>
      </c>
      <c r="AP22" s="350">
        <v>235673.69093691715</v>
      </c>
      <c r="AQ22" s="350">
        <v>234830.06775153716</v>
      </c>
      <c r="AR22" s="350">
        <v>241868.65831577595</v>
      </c>
      <c r="AS22" s="350">
        <v>232209.25297804753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8"/>
      <c r="BG22" s="109"/>
    </row>
    <row r="23" spans="23:59" ht="15" thickBot="1">
      <c r="W23" s="333" t="s">
        <v>72</v>
      </c>
      <c r="X23" s="334"/>
      <c r="Y23" s="335"/>
      <c r="Z23" s="361">
        <f>'2) CO2-Sector'!Z27</f>
        <v>36.6235166957</v>
      </c>
      <c r="AA23" s="361">
        <f>'2) CO2-Sector'!AA27</f>
        <v>36.623516695700005</v>
      </c>
      <c r="AB23" s="361">
        <f>'2) CO2-Sector'!AB27</f>
        <v>53.6703576382</v>
      </c>
      <c r="AC23" s="361">
        <f>'2) CO2-Sector'!AC27</f>
        <v>56.9501827061</v>
      </c>
      <c r="AD23" s="361">
        <f>'2) CO2-Sector'!AD27</f>
        <v>53.214845969500004</v>
      </c>
      <c r="AE23" s="361">
        <f>'2) CO2-Sector'!AE27</f>
        <v>51.149659616899996</v>
      </c>
      <c r="AF23" s="361">
        <f>'2) CO2-Sector'!AF27</f>
        <v>50.922977152499996</v>
      </c>
      <c r="AG23" s="361">
        <f>'2) CO2-Sector'!AG27</f>
        <v>49.368491384600006</v>
      </c>
      <c r="AH23" s="361">
        <f>'2) CO2-Sector'!AH27</f>
        <v>47.9741695963</v>
      </c>
      <c r="AI23" s="361">
        <f>'2) CO2-Sector'!AI27</f>
        <v>42.72959118839999</v>
      </c>
      <c r="AJ23" s="361">
        <f>'2) CO2-Sector'!AJ27</f>
        <v>38.0584885591</v>
      </c>
      <c r="AK23" s="361">
        <f>'2) CO2-Sector'!AK27</f>
        <v>36.0278676091</v>
      </c>
      <c r="AL23" s="361">
        <f>'2) CO2-Sector'!AL27</f>
        <v>32.435788266</v>
      </c>
      <c r="AM23" s="361">
        <f>'2) CO2-Sector'!AM27</f>
        <v>30.936631965400004</v>
      </c>
      <c r="AN23" s="361">
        <f>'2) CO2-Sector'!AN27</f>
        <v>34.45852887250001</v>
      </c>
      <c r="AO23" s="361">
        <f>'2) CO2-Sector'!AO27</f>
        <v>34.994685000900006</v>
      </c>
      <c r="AP23" s="361">
        <f>'2) CO2-Sector'!AP27</f>
        <v>37.5994951233</v>
      </c>
      <c r="AQ23" s="361">
        <f>'2) CO2-Sector'!AQ27</f>
        <v>35.88946768580001</v>
      </c>
      <c r="AR23" s="361">
        <f>'2) CO2-Sector'!AR27</f>
        <v>37.525516790100006</v>
      </c>
      <c r="AS23" s="361">
        <f>'2) CO2-Sector'!AS27</f>
        <v>37.8426032347</v>
      </c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7"/>
      <c r="BG23" s="131"/>
    </row>
    <row r="24" spans="23:59" ht="15" thickBot="1">
      <c r="W24" s="138" t="s">
        <v>73</v>
      </c>
      <c r="X24" s="139"/>
      <c r="Y24" s="140"/>
      <c r="Z24" s="357">
        <f>'2) CO2-Sector'!Z28</f>
        <v>62318.39243632471</v>
      </c>
      <c r="AA24" s="357">
        <f>'2) CO2-Sector'!AA28</f>
        <v>62269.0125403247</v>
      </c>
      <c r="AB24" s="357">
        <f>'2) CO2-Sector'!AB28</f>
        <v>63824.467374521846</v>
      </c>
      <c r="AC24" s="357">
        <f>'2) CO2-Sector'!AC28</f>
        <v>63478.21937591437</v>
      </c>
      <c r="AD24" s="357">
        <f>'2) CO2-Sector'!AD28</f>
        <v>62722.200647399244</v>
      </c>
      <c r="AE24" s="357">
        <f>'2) CO2-Sector'!AE28</f>
        <v>64008.02560230725</v>
      </c>
      <c r="AF24" s="357">
        <f>'2) CO2-Sector'!AF28</f>
        <v>64223.15088002932</v>
      </c>
      <c r="AG24" s="357">
        <f>'2) CO2-Sector'!AG28</f>
        <v>63988.6849260917</v>
      </c>
      <c r="AH24" s="357">
        <f>'2) CO2-Sector'!AH28</f>
        <v>62260.68242801936</v>
      </c>
      <c r="AI24" s="357">
        <f>'2) CO2-Sector'!AI28</f>
        <v>56197.5343583907</v>
      </c>
      <c r="AJ24" s="357">
        <f>'2) CO2-Sector'!AJ28</f>
        <v>56195.370553724664</v>
      </c>
      <c r="AK24" s="357">
        <f>'2) CO2-Sector'!AK28</f>
        <v>56838.551280533975</v>
      </c>
      <c r="AL24" s="357">
        <f>'2) CO2-Sector'!AL28</f>
        <v>54714.54412196552</v>
      </c>
      <c r="AM24" s="357">
        <f>'2) CO2-Sector'!AM28</f>
        <v>52577.51001085917</v>
      </c>
      <c r="AN24" s="357">
        <f>'2) CO2-Sector'!AN28</f>
        <v>52215.49859578726</v>
      </c>
      <c r="AO24" s="357">
        <f>'2) CO2-Sector'!AO28</f>
        <v>52555.70348708269</v>
      </c>
      <c r="AP24" s="357">
        <f>'2) CO2-Sector'!AP28</f>
        <v>53857.983186431054</v>
      </c>
      <c r="AQ24" s="357">
        <f>'2) CO2-Sector'!AQ28</f>
        <v>53862.07416621818</v>
      </c>
      <c r="AR24" s="357">
        <f>'2) CO2-Sector'!AR28</f>
        <v>53728.78568900112</v>
      </c>
      <c r="AS24" s="357">
        <f>'2) CO2-Sector'!AS28</f>
        <v>50490.369421266856</v>
      </c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2"/>
      <c r="BG24" s="143"/>
    </row>
    <row r="25" spans="23:59" ht="15" thickBot="1">
      <c r="W25" s="332" t="s">
        <v>74</v>
      </c>
      <c r="X25" s="367"/>
      <c r="Y25" s="362"/>
      <c r="Z25" s="374">
        <f>'2) CO2-Sector'!Z29</f>
        <v>22698.6262976251</v>
      </c>
      <c r="AA25" s="374">
        <f>'2) CO2-Sector'!AA29</f>
        <v>21751.845431751684</v>
      </c>
      <c r="AB25" s="374">
        <f>'2) CO2-Sector'!AB29</f>
        <v>22126.273875610616</v>
      </c>
      <c r="AC25" s="374">
        <f>'2) CO2-Sector'!AC29</f>
        <v>23626.736765007347</v>
      </c>
      <c r="AD25" s="374">
        <f>'2) CO2-Sector'!AD29</f>
        <v>23232.290841459766</v>
      </c>
      <c r="AE25" s="374">
        <f>'2) CO2-Sector'!AE29</f>
        <v>26462.501720581535</v>
      </c>
      <c r="AF25" s="374">
        <f>'2) CO2-Sector'!AF29</f>
        <v>27033.371954515987</v>
      </c>
      <c r="AG25" s="374">
        <f>'2) CO2-Sector'!AG29</f>
        <v>27765.308283449398</v>
      </c>
      <c r="AH25" s="374">
        <f>'2) CO2-Sector'!AH29</f>
        <v>29181.499288685947</v>
      </c>
      <c r="AI25" s="374">
        <f>'2) CO2-Sector'!AI29</f>
        <v>29595.05773679626</v>
      </c>
      <c r="AJ25" s="374">
        <f>'2) CO2-Sector'!AJ29</f>
        <v>29724.186459362183</v>
      </c>
      <c r="AK25" s="374">
        <f>'2) CO2-Sector'!AK29</f>
        <v>30842.900323586888</v>
      </c>
      <c r="AL25" s="374">
        <f>'2) CO2-Sector'!AL29</f>
        <v>30755.027971327723</v>
      </c>
      <c r="AM25" s="374">
        <f>'2) CO2-Sector'!AM29</f>
        <v>31073.546288859005</v>
      </c>
      <c r="AN25" s="374">
        <f>'2) CO2-Sector'!AN29</f>
        <v>33381.32137477476</v>
      </c>
      <c r="AO25" s="374">
        <f>'2) CO2-Sector'!AO29</f>
        <v>31227.23073395338</v>
      </c>
      <c r="AP25" s="374">
        <f>'2) CO2-Sector'!AP29</f>
        <v>30320.843458025935</v>
      </c>
      <c r="AQ25" s="374">
        <f>'2) CO2-Sector'!AQ29</f>
        <v>27660.792562858107</v>
      </c>
      <c r="AR25" s="374">
        <f>'2) CO2-Sector'!AR29</f>
        <v>28063.79397993457</v>
      </c>
      <c r="AS25" s="374">
        <f>'2) CO2-Sector'!AS29</f>
        <v>28143.781842774297</v>
      </c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6"/>
      <c r="BG25" s="144"/>
    </row>
    <row r="26" spans="23:59" ht="15.75" thickBot="1" thickTop="1">
      <c r="W26" s="368"/>
      <c r="X26" s="373" t="s">
        <v>204</v>
      </c>
      <c r="Y26" s="369"/>
      <c r="Z26" s="376" t="s">
        <v>155</v>
      </c>
      <c r="AA26" s="370">
        <f>'2) CO2-Sector'!AA30</f>
        <v>8875.301208436722</v>
      </c>
      <c r="AB26" s="370">
        <f>'2) CO2-Sector'!AB30</f>
        <v>9201.18172344775</v>
      </c>
      <c r="AC26" s="370">
        <f>'2) CO2-Sector'!AC30</f>
        <v>9612.461890650215</v>
      </c>
      <c r="AD26" s="370">
        <f>'2) CO2-Sector'!AD30</f>
        <v>9430.462429264095</v>
      </c>
      <c r="AE26" s="370">
        <f>'2) CO2-Sector'!AE30</f>
        <v>10118.165888856864</v>
      </c>
      <c r="AF26" s="370">
        <f>'2) CO2-Sector'!AF30</f>
        <v>10414.617082455195</v>
      </c>
      <c r="AG26" s="370">
        <f>'2) CO2-Sector'!AG30</f>
        <v>10713.796711883042</v>
      </c>
      <c r="AH26" s="370">
        <f>'2) CO2-Sector'!AH30</f>
        <v>11484.973395956913</v>
      </c>
      <c r="AI26" s="370">
        <f>'2) CO2-Sector'!AI30</f>
        <v>11902.65012281551</v>
      </c>
      <c r="AJ26" s="370">
        <f>'2) CO2-Sector'!AJ30</f>
        <v>12185.585301329149</v>
      </c>
      <c r="AK26" s="370">
        <f>'2) CO2-Sector'!AK30</f>
        <v>13108.054552024463</v>
      </c>
      <c r="AL26" s="370">
        <f>'2) CO2-Sector'!AL30</f>
        <v>14236.38235497335</v>
      </c>
      <c r="AM26" s="370">
        <f>'2) CO2-Sector'!AM30</f>
        <v>15130.676875720499</v>
      </c>
      <c r="AN26" s="370">
        <f>'2) CO2-Sector'!AN30</f>
        <v>15955.351357156876</v>
      </c>
      <c r="AO26" s="370">
        <f>'2) CO2-Sector'!AO30</f>
        <v>15839.65436230693</v>
      </c>
      <c r="AP26" s="370">
        <f>'2) CO2-Sector'!AP30</f>
        <v>15439.080938339932</v>
      </c>
      <c r="AQ26" s="370">
        <f>'2) CO2-Sector'!AQ30</f>
        <v>13885.43719446985</v>
      </c>
      <c r="AR26" s="370">
        <f>'2) CO2-Sector'!AR30</f>
        <v>14239.051340708975</v>
      </c>
      <c r="AS26" s="370">
        <f>'2) CO2-Sector'!AS30</f>
        <v>14332.983425103594</v>
      </c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2"/>
      <c r="BG26" s="144"/>
    </row>
    <row r="27" spans="23:59" ht="15.75" thickBot="1" thickTop="1">
      <c r="W27" s="60" t="s">
        <v>57</v>
      </c>
      <c r="X27" s="86"/>
      <c r="Y27" s="87"/>
      <c r="Z27" s="359">
        <f aca="true" t="shared" si="5" ref="Z27:AS27">SUM(Z4,Z23:Z24,Z25)</f>
        <v>1144129.508797115</v>
      </c>
      <c r="AA27" s="359">
        <f t="shared" si="5"/>
        <v>1143201.2178588782</v>
      </c>
      <c r="AB27" s="359">
        <f t="shared" si="5"/>
        <v>1152632.4623620785</v>
      </c>
      <c r="AC27" s="359">
        <f t="shared" si="5"/>
        <v>1160846.8054245189</v>
      </c>
      <c r="AD27" s="359">
        <f t="shared" si="5"/>
        <v>1153567.5316279412</v>
      </c>
      <c r="AE27" s="359">
        <f t="shared" si="5"/>
        <v>1213471.586474065</v>
      </c>
      <c r="AF27" s="359">
        <f t="shared" si="5"/>
        <v>1226573.9647411648</v>
      </c>
      <c r="AG27" s="359">
        <f t="shared" si="5"/>
        <v>1238926.8229492663</v>
      </c>
      <c r="AH27" s="359">
        <f t="shared" si="5"/>
        <v>1234861.7250804054</v>
      </c>
      <c r="AI27" s="359">
        <f t="shared" si="5"/>
        <v>1198899.9736893205</v>
      </c>
      <c r="AJ27" s="359">
        <f t="shared" si="5"/>
        <v>1233881.0818135866</v>
      </c>
      <c r="AK27" s="359">
        <f t="shared" si="5"/>
        <v>1254619.4275595606</v>
      </c>
      <c r="AL27" s="359">
        <f t="shared" si="5"/>
        <v>1238719.175871399</v>
      </c>
      <c r="AM27" s="359">
        <f t="shared" si="5"/>
        <v>1276553.9700475202</v>
      </c>
      <c r="AN27" s="359">
        <f t="shared" si="5"/>
        <v>1283706.818148635</v>
      </c>
      <c r="AO27" s="359">
        <f t="shared" si="5"/>
        <v>1282238.8988023861</v>
      </c>
      <c r="AP27" s="359">
        <f t="shared" si="5"/>
        <v>1287208.617674138</v>
      </c>
      <c r="AQ27" s="359">
        <f t="shared" si="5"/>
        <v>1267123.1087871601</v>
      </c>
      <c r="AR27" s="359">
        <f t="shared" si="5"/>
        <v>1300728.1461073386</v>
      </c>
      <c r="AS27" s="359">
        <f t="shared" si="5"/>
        <v>1216187.8550082073</v>
      </c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5:57" ht="14.25">
      <c r="Y28" s="375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</row>
    <row r="29" spans="26:57" ht="14.25"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</row>
    <row r="30" spans="26:57" ht="14.25"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26:57" ht="14.25"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26:57" ht="14.25"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5:57" ht="14.25">
      <c r="Y33" s="1" t="s">
        <v>120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</row>
    <row r="34" spans="25:59" ht="27.75">
      <c r="Y34" s="400" t="s">
        <v>44</v>
      </c>
      <c r="Z34" s="401" t="s">
        <v>124</v>
      </c>
      <c r="AA34" s="386">
        <v>1990</v>
      </c>
      <c r="AB34" s="386">
        <f aca="true" t="shared" si="6" ref="AB34:BE34">AA34+1</f>
        <v>1991</v>
      </c>
      <c r="AC34" s="386">
        <f t="shared" si="6"/>
        <v>1992</v>
      </c>
      <c r="AD34" s="386">
        <f t="shared" si="6"/>
        <v>1993</v>
      </c>
      <c r="AE34" s="386">
        <f t="shared" si="6"/>
        <v>1994</v>
      </c>
      <c r="AF34" s="386">
        <f t="shared" si="6"/>
        <v>1995</v>
      </c>
      <c r="AG34" s="386">
        <f t="shared" si="6"/>
        <v>1996</v>
      </c>
      <c r="AH34" s="386">
        <f t="shared" si="6"/>
        <v>1997</v>
      </c>
      <c r="AI34" s="386">
        <f t="shared" si="6"/>
        <v>1998</v>
      </c>
      <c r="AJ34" s="386">
        <f t="shared" si="6"/>
        <v>1999</v>
      </c>
      <c r="AK34" s="386">
        <f t="shared" si="6"/>
        <v>2000</v>
      </c>
      <c r="AL34" s="386">
        <f t="shared" si="6"/>
        <v>2001</v>
      </c>
      <c r="AM34" s="386">
        <f t="shared" si="6"/>
        <v>2002</v>
      </c>
      <c r="AN34" s="386">
        <f t="shared" si="6"/>
        <v>2003</v>
      </c>
      <c r="AO34" s="386">
        <f t="shared" si="6"/>
        <v>2004</v>
      </c>
      <c r="AP34" s="386">
        <f>AO34+1</f>
        <v>2005</v>
      </c>
      <c r="AQ34" s="386">
        <f t="shared" si="6"/>
        <v>2006</v>
      </c>
      <c r="AR34" s="386">
        <f t="shared" si="6"/>
        <v>2007</v>
      </c>
      <c r="AS34" s="387" t="s">
        <v>205</v>
      </c>
      <c r="AT34" s="386" t="e">
        <f t="shared" si="6"/>
        <v>#VALUE!</v>
      </c>
      <c r="AU34" s="386" t="e">
        <f t="shared" si="6"/>
        <v>#VALUE!</v>
      </c>
      <c r="AV34" s="386" t="e">
        <f t="shared" si="6"/>
        <v>#VALUE!</v>
      </c>
      <c r="AW34" s="386" t="e">
        <f t="shared" si="6"/>
        <v>#VALUE!</v>
      </c>
      <c r="AX34" s="386" t="e">
        <f t="shared" si="6"/>
        <v>#VALUE!</v>
      </c>
      <c r="AY34" s="386" t="e">
        <f t="shared" si="6"/>
        <v>#VALUE!</v>
      </c>
      <c r="AZ34" s="386" t="e">
        <f t="shared" si="6"/>
        <v>#VALUE!</v>
      </c>
      <c r="BA34" s="386" t="e">
        <f t="shared" si="6"/>
        <v>#VALUE!</v>
      </c>
      <c r="BB34" s="386" t="e">
        <f t="shared" si="6"/>
        <v>#VALUE!</v>
      </c>
      <c r="BC34" s="386" t="e">
        <f t="shared" si="6"/>
        <v>#VALUE!</v>
      </c>
      <c r="BD34" s="386" t="e">
        <f t="shared" si="6"/>
        <v>#VALUE!</v>
      </c>
      <c r="BE34" s="386" t="e">
        <f t="shared" si="6"/>
        <v>#VALUE!</v>
      </c>
      <c r="BF34" s="402" t="s">
        <v>45</v>
      </c>
      <c r="BG34" s="73" t="s">
        <v>46</v>
      </c>
    </row>
    <row r="35" spans="1:60" s="90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1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56">
        <f t="shared" si="7"/>
        <v>68.9375029119458</v>
      </c>
      <c r="AM35" s="256">
        <f t="shared" si="7"/>
        <v>76.61263620822201</v>
      </c>
      <c r="AN35" s="256">
        <f t="shared" si="7"/>
        <v>73.79282766049215</v>
      </c>
      <c r="AO35" s="256">
        <f t="shared" si="7"/>
        <v>73.88881012288853</v>
      </c>
      <c r="AP35" s="256">
        <f aca="true" t="shared" si="8" ref="AP35:AR36">AP5/10^3</f>
        <v>79.34554402848427</v>
      </c>
      <c r="AQ35" s="256">
        <f t="shared" si="8"/>
        <v>76.97479208466737</v>
      </c>
      <c r="AR35" s="256">
        <f t="shared" si="8"/>
        <v>82.95218372493378</v>
      </c>
      <c r="AS35" s="256">
        <f>AS5/10^3</f>
        <v>78.36820621795137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227"/>
    </row>
    <row r="36" spans="1:60" s="90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61" t="s">
        <v>48</v>
      </c>
      <c r="Z36" s="74">
        <f>Z6/10^3</f>
        <v>482.1117640299221</v>
      </c>
      <c r="AA36" s="74">
        <f aca="true" t="shared" si="9" ref="AA36:AO36">AA6/10^3</f>
        <v>482.1689144645741</v>
      </c>
      <c r="AB36" s="74">
        <f t="shared" si="9"/>
        <v>476.07085077485743</v>
      </c>
      <c r="AC36" s="74">
        <f t="shared" si="9"/>
        <v>466.38568607030146</v>
      </c>
      <c r="AD36" s="74">
        <f t="shared" si="9"/>
        <v>455.31449201192277</v>
      </c>
      <c r="AE36" s="74">
        <f t="shared" si="9"/>
        <v>472.9318430814632</v>
      </c>
      <c r="AF36" s="74">
        <f t="shared" si="9"/>
        <v>471.4585162718058</v>
      </c>
      <c r="AG36" s="74">
        <f t="shared" si="9"/>
        <v>480.15899242668013</v>
      </c>
      <c r="AH36" s="74">
        <f t="shared" si="9"/>
        <v>480.44239260556725</v>
      </c>
      <c r="AI36" s="74">
        <f t="shared" si="9"/>
        <v>444.8645600316051</v>
      </c>
      <c r="AJ36" s="74">
        <f t="shared" si="9"/>
        <v>456.4523190695422</v>
      </c>
      <c r="AK36" s="74">
        <f t="shared" si="9"/>
        <v>467.19557337436123</v>
      </c>
      <c r="AL36" s="101">
        <f t="shared" si="9"/>
        <v>449.63320365291133</v>
      </c>
      <c r="AM36" s="101">
        <f t="shared" si="9"/>
        <v>461.16454735925106</v>
      </c>
      <c r="AN36" s="101">
        <f t="shared" si="9"/>
        <v>465.0255108832395</v>
      </c>
      <c r="AO36" s="101">
        <f t="shared" si="9"/>
        <v>465.3164112436269</v>
      </c>
      <c r="AP36" s="101">
        <f t="shared" si="8"/>
        <v>459.3423304685672</v>
      </c>
      <c r="AQ36" s="101">
        <f t="shared" si="8"/>
        <v>457.23830643831474</v>
      </c>
      <c r="AR36" s="101">
        <f t="shared" si="8"/>
        <v>468.3244603994051</v>
      </c>
      <c r="AS36" s="101">
        <f>AS6/10^3</f>
        <v>419.5276709924477</v>
      </c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227"/>
    </row>
    <row r="37" spans="1:60" s="90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61" t="s">
        <v>49</v>
      </c>
      <c r="Z37" s="74">
        <f>Z15/10^3</f>
        <v>217.37130450071916</v>
      </c>
      <c r="AA37" s="74">
        <f aca="true" t="shared" si="10" ref="AA37:AO37">AA15/10^3</f>
        <v>217.37928690536455</v>
      </c>
      <c r="AB37" s="74">
        <f t="shared" si="10"/>
        <v>228.85683908643318</v>
      </c>
      <c r="AC37" s="74">
        <f t="shared" si="10"/>
        <v>233.45494715330938</v>
      </c>
      <c r="AD37" s="74">
        <f t="shared" si="10"/>
        <v>237.97062043337166</v>
      </c>
      <c r="AE37" s="74">
        <f t="shared" si="10"/>
        <v>250.40371128854605</v>
      </c>
      <c r="AF37" s="74">
        <f t="shared" si="10"/>
        <v>257.5794488269094</v>
      </c>
      <c r="AG37" s="74">
        <f t="shared" si="10"/>
        <v>263.03281806756377</v>
      </c>
      <c r="AH37" s="74">
        <f t="shared" si="10"/>
        <v>264.7937782329332</v>
      </c>
      <c r="AI37" s="74">
        <f t="shared" si="10"/>
        <v>263.74351042558504</v>
      </c>
      <c r="AJ37" s="74">
        <f t="shared" si="10"/>
        <v>266.1861821630342</v>
      </c>
      <c r="AK37" s="74">
        <f t="shared" si="10"/>
        <v>265.32062705455996</v>
      </c>
      <c r="AL37" s="101">
        <f t="shared" si="10"/>
        <v>267.3636712477026</v>
      </c>
      <c r="AM37" s="101">
        <f t="shared" si="10"/>
        <v>262.26059868452575</v>
      </c>
      <c r="AN37" s="101">
        <f t="shared" si="10"/>
        <v>260.1438954488872</v>
      </c>
      <c r="AO37" s="101">
        <f t="shared" si="10"/>
        <v>259.4788793748395</v>
      </c>
      <c r="AP37" s="101">
        <f>AP15/10^3</f>
        <v>254.21347558603279</v>
      </c>
      <c r="AQ37" s="101">
        <f>AQ15/10^3</f>
        <v>250.5721321242629</v>
      </c>
      <c r="AR37" s="101">
        <f>AR15/10^3</f>
        <v>245.78451246994697</v>
      </c>
      <c r="AS37" s="101">
        <f>AS15/10^3</f>
        <v>235.7478192093683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227"/>
    </row>
    <row r="38" spans="1:60" s="90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61" t="s">
        <v>90</v>
      </c>
      <c r="Z38" s="74">
        <f>(Z22)/10^3</f>
        <v>164.29190388274029</v>
      </c>
      <c r="AA38" s="74">
        <f aca="true" t="shared" si="11" ref="AA38:AO38">(AA22)/10^3</f>
        <v>164.31119878811174</v>
      </c>
      <c r="AB38" s="74">
        <f t="shared" si="11"/>
        <v>163.55197515219038</v>
      </c>
      <c r="AC38" s="74">
        <f t="shared" si="11"/>
        <v>168.45581051044329</v>
      </c>
      <c r="AD38" s="74">
        <f t="shared" si="11"/>
        <v>169.17825970575578</v>
      </c>
      <c r="AE38" s="74">
        <f t="shared" si="11"/>
        <v>180.62075305618978</v>
      </c>
      <c r="AF38" s="74">
        <f t="shared" si="11"/>
        <v>185.13223890828658</v>
      </c>
      <c r="AG38" s="74">
        <f t="shared" si="11"/>
        <v>184.63144405689243</v>
      </c>
      <c r="AH38" s="74">
        <f t="shared" si="11"/>
        <v>181.55674474438607</v>
      </c>
      <c r="AI38" s="74">
        <f t="shared" si="11"/>
        <v>187.3829480190742</v>
      </c>
      <c r="AJ38" s="74">
        <f t="shared" si="11"/>
        <v>201.27571040103842</v>
      </c>
      <c r="AK38" s="74">
        <f t="shared" si="11"/>
        <v>206.0821828675441</v>
      </c>
      <c r="AL38" s="101">
        <f t="shared" si="11"/>
        <v>213.55640334155274</v>
      </c>
      <c r="AM38" s="101">
        <f t="shared" si="11"/>
        <v>227.393147380184</v>
      </c>
      <c r="AN38" s="101">
        <f t="shared" si="11"/>
        <v>231.58881628722867</v>
      </c>
      <c r="AO38" s="101">
        <f t="shared" si="11"/>
        <v>232.17906484713288</v>
      </c>
      <c r="AP38" s="101">
        <f>(AP22)/10^3</f>
        <v>235.67369093691715</v>
      </c>
      <c r="AQ38" s="101">
        <f>(AQ22)/10^3</f>
        <v>234.83006775153717</v>
      </c>
      <c r="AR38" s="101">
        <f>(AR22)/10^3</f>
        <v>241.86865831577595</v>
      </c>
      <c r="AS38" s="101">
        <f>(AS22)/10^3</f>
        <v>232.20925297804754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227"/>
    </row>
    <row r="39" spans="1:60" s="90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61" t="s">
        <v>58</v>
      </c>
      <c r="Z39" s="74">
        <f>Z21/10^3</f>
        <v>127.44316412664075</v>
      </c>
      <c r="AA39" s="74">
        <f aca="true" t="shared" si="12" ref="AA39:AO39">AA21/10^3</f>
        <v>127.45038312484743</v>
      </c>
      <c r="AB39" s="74">
        <f t="shared" si="12"/>
        <v>129.37149400324654</v>
      </c>
      <c r="AC39" s="74">
        <f t="shared" si="12"/>
        <v>136.40914097138605</v>
      </c>
      <c r="AD39" s="74">
        <f t="shared" si="12"/>
        <v>137.91977515805328</v>
      </c>
      <c r="AE39" s="74">
        <f t="shared" si="12"/>
        <v>145.0184584185317</v>
      </c>
      <c r="AF39" s="74">
        <f t="shared" si="12"/>
        <v>148.10455486033692</v>
      </c>
      <c r="AG39" s="74">
        <f t="shared" si="12"/>
        <v>147.82619565475727</v>
      </c>
      <c r="AH39" s="74">
        <f t="shared" si="12"/>
        <v>144.3085907411061</v>
      </c>
      <c r="AI39" s="74">
        <f t="shared" si="12"/>
        <v>143.9275645343129</v>
      </c>
      <c r="AJ39" s="74">
        <f t="shared" si="12"/>
        <v>151.91526462304833</v>
      </c>
      <c r="AK39" s="74">
        <f t="shared" si="12"/>
        <v>157.53710268925025</v>
      </c>
      <c r="AL39" s="101">
        <f t="shared" si="12"/>
        <v>153.7263868357272</v>
      </c>
      <c r="AM39" s="101">
        <f t="shared" si="12"/>
        <v>165.44104748365376</v>
      </c>
      <c r="AN39" s="101">
        <f t="shared" si="12"/>
        <v>167.52448936935298</v>
      </c>
      <c r="AO39" s="101">
        <f t="shared" si="12"/>
        <v>167.55780430786152</v>
      </c>
      <c r="AP39" s="101">
        <f>AP21/10^3</f>
        <v>174.4171505145562</v>
      </c>
      <c r="AQ39" s="101">
        <f>AQ21/10^3</f>
        <v>165.94905419161572</v>
      </c>
      <c r="AR39" s="101">
        <f>AR21/10^3</f>
        <v>179.96822601155077</v>
      </c>
      <c r="AS39" s="101">
        <f>AS21/10^3</f>
        <v>171.66291174311633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227"/>
    </row>
    <row r="40" spans="1:60" s="90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61" t="s">
        <v>59</v>
      </c>
      <c r="Z40" s="16">
        <f>Z24/10^3</f>
        <v>62.318392436324714</v>
      </c>
      <c r="AA40" s="16">
        <f aca="true" t="shared" si="13" ref="AA40:AO40">AA24/10^3</f>
        <v>62.2690125403247</v>
      </c>
      <c r="AB40" s="16">
        <f t="shared" si="13"/>
        <v>63.824467374521845</v>
      </c>
      <c r="AC40" s="16">
        <f t="shared" si="13"/>
        <v>63.47821937591437</v>
      </c>
      <c r="AD40" s="16">
        <f t="shared" si="13"/>
        <v>62.72220064739924</v>
      </c>
      <c r="AE40" s="16">
        <f t="shared" si="13"/>
        <v>64.00802560230726</v>
      </c>
      <c r="AF40" s="16">
        <f t="shared" si="13"/>
        <v>64.22315088002932</v>
      </c>
      <c r="AG40" s="16">
        <f t="shared" si="13"/>
        <v>63.9886849260917</v>
      </c>
      <c r="AH40" s="16">
        <f t="shared" si="13"/>
        <v>62.260682428019365</v>
      </c>
      <c r="AI40" s="16">
        <f t="shared" si="13"/>
        <v>56.197534358390705</v>
      </c>
      <c r="AJ40" s="16">
        <f t="shared" si="13"/>
        <v>56.195370553724665</v>
      </c>
      <c r="AK40" s="16">
        <f t="shared" si="13"/>
        <v>56.83855128053398</v>
      </c>
      <c r="AL40" s="256">
        <f t="shared" si="13"/>
        <v>54.71454412196552</v>
      </c>
      <c r="AM40" s="256">
        <f t="shared" si="13"/>
        <v>52.57751001085917</v>
      </c>
      <c r="AN40" s="256">
        <f t="shared" si="13"/>
        <v>52.21549859578726</v>
      </c>
      <c r="AO40" s="256">
        <f t="shared" si="13"/>
        <v>52.55570348708269</v>
      </c>
      <c r="AP40" s="256">
        <f aca="true" t="shared" si="14" ref="AP40:AR41">AP24/10^3</f>
        <v>53.857983186431056</v>
      </c>
      <c r="AQ40" s="256">
        <f t="shared" si="14"/>
        <v>53.862074166218186</v>
      </c>
      <c r="AR40" s="256">
        <f t="shared" si="14"/>
        <v>53.728785689001114</v>
      </c>
      <c r="AS40" s="256">
        <f>AS24/10^3</f>
        <v>50.490369421266855</v>
      </c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227"/>
    </row>
    <row r="41" spans="1:60" s="90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61" t="s">
        <v>60</v>
      </c>
      <c r="Z41" s="16">
        <f>Z25/10^3</f>
        <v>22.698626297625097</v>
      </c>
      <c r="AA41" s="16">
        <f>AA25/10^3</f>
        <v>21.751845431751683</v>
      </c>
      <c r="AB41" s="16">
        <f aca="true" t="shared" si="15" ref="AB41:AO41">AB25/10^3</f>
        <v>22.126273875610615</v>
      </c>
      <c r="AC41" s="16">
        <f t="shared" si="15"/>
        <v>23.626736765007347</v>
      </c>
      <c r="AD41" s="16">
        <f t="shared" si="15"/>
        <v>23.232290841459765</v>
      </c>
      <c r="AE41" s="16">
        <f t="shared" si="15"/>
        <v>26.462501720581535</v>
      </c>
      <c r="AF41" s="16">
        <f t="shared" si="15"/>
        <v>27.03337195451599</v>
      </c>
      <c r="AG41" s="16">
        <f t="shared" si="15"/>
        <v>27.765308283449396</v>
      </c>
      <c r="AH41" s="16">
        <f t="shared" si="15"/>
        <v>29.18149928868595</v>
      </c>
      <c r="AI41" s="16">
        <f t="shared" si="15"/>
        <v>29.59505773679626</v>
      </c>
      <c r="AJ41" s="16">
        <f t="shared" si="15"/>
        <v>29.724186459362183</v>
      </c>
      <c r="AK41" s="16">
        <f t="shared" si="15"/>
        <v>30.84290032358689</v>
      </c>
      <c r="AL41" s="256">
        <f t="shared" si="15"/>
        <v>30.755027971327724</v>
      </c>
      <c r="AM41" s="256">
        <f t="shared" si="15"/>
        <v>31.073546288859003</v>
      </c>
      <c r="AN41" s="256">
        <f t="shared" si="15"/>
        <v>33.38132137477476</v>
      </c>
      <c r="AO41" s="256">
        <f t="shared" si="15"/>
        <v>31.22723073395338</v>
      </c>
      <c r="AP41" s="256">
        <f t="shared" si="14"/>
        <v>30.320843458025934</v>
      </c>
      <c r="AQ41" s="256">
        <f t="shared" si="14"/>
        <v>27.660792562858106</v>
      </c>
      <c r="AR41" s="256">
        <f t="shared" si="14"/>
        <v>28.06379397993457</v>
      </c>
      <c r="AS41" s="256">
        <f>AS25/10^3</f>
        <v>28.143781842774295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227"/>
    </row>
    <row r="42" spans="1:60" s="90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62" t="s">
        <v>91</v>
      </c>
      <c r="Z42" s="75">
        <f>Z23/10^3</f>
        <v>0.0366235166957</v>
      </c>
      <c r="AA42" s="75">
        <f aca="true" t="shared" si="16" ref="AA42:AN42">AA23/10^3</f>
        <v>0.036623516695700006</v>
      </c>
      <c r="AB42" s="75">
        <f t="shared" si="16"/>
        <v>0.0536703576382</v>
      </c>
      <c r="AC42" s="75">
        <f t="shared" si="16"/>
        <v>0.0569501827061</v>
      </c>
      <c r="AD42" s="75">
        <f t="shared" si="16"/>
        <v>0.053214845969500005</v>
      </c>
      <c r="AE42" s="75">
        <f t="shared" si="16"/>
        <v>0.051149659616899996</v>
      </c>
      <c r="AF42" s="75">
        <f t="shared" si="16"/>
        <v>0.05092297715249999</v>
      </c>
      <c r="AG42" s="75">
        <f t="shared" si="16"/>
        <v>0.049368491384600005</v>
      </c>
      <c r="AH42" s="75">
        <f t="shared" si="16"/>
        <v>0.0479741695963</v>
      </c>
      <c r="AI42" s="75">
        <f t="shared" si="16"/>
        <v>0.042729591188399994</v>
      </c>
      <c r="AJ42" s="75">
        <f t="shared" si="16"/>
        <v>0.0380584885591</v>
      </c>
      <c r="AK42" s="75">
        <f t="shared" si="16"/>
        <v>0.0360278676091</v>
      </c>
      <c r="AL42" s="75">
        <f t="shared" si="16"/>
        <v>0.032435788266</v>
      </c>
      <c r="AM42" s="75">
        <f t="shared" si="16"/>
        <v>0.030936631965400002</v>
      </c>
      <c r="AN42" s="75">
        <f t="shared" si="16"/>
        <v>0.03445852887250001</v>
      </c>
      <c r="AO42" s="75">
        <f>AO23/10^3</f>
        <v>0.03499468500090001</v>
      </c>
      <c r="AP42" s="75">
        <f>AP23/10^3</f>
        <v>0.037599495123300006</v>
      </c>
      <c r="AQ42" s="75">
        <f>AQ23/10^3</f>
        <v>0.03588946768580001</v>
      </c>
      <c r="AR42" s="75">
        <f>AR23/10^3</f>
        <v>0.03752551679010001</v>
      </c>
      <c r="AS42" s="75">
        <f>AS23/10^3</f>
        <v>0.0378426032347</v>
      </c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170"/>
      <c r="BH42" s="227"/>
    </row>
    <row r="43" spans="1:60" s="90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3" t="s">
        <v>57</v>
      </c>
      <c r="Z43" s="265">
        <f>SUM(Z35:Z42)</f>
        <v>1144.129508797115</v>
      </c>
      <c r="AA43" s="265">
        <f aca="true" t="shared" si="17" ref="AA43:AO43">SUM(AA35:AA42)</f>
        <v>1143.2012178588782</v>
      </c>
      <c r="AB43" s="265">
        <f t="shared" si="17"/>
        <v>1152.6324623620785</v>
      </c>
      <c r="AC43" s="265">
        <f t="shared" si="17"/>
        <v>1160.846805424519</v>
      </c>
      <c r="AD43" s="265">
        <f t="shared" si="17"/>
        <v>1153.567531627941</v>
      </c>
      <c r="AE43" s="265">
        <f t="shared" si="17"/>
        <v>1213.471586474065</v>
      </c>
      <c r="AF43" s="265">
        <f t="shared" si="17"/>
        <v>1226.573964741165</v>
      </c>
      <c r="AG43" s="265">
        <f t="shared" si="17"/>
        <v>1238.9268229492664</v>
      </c>
      <c r="AH43" s="265">
        <f t="shared" si="17"/>
        <v>1234.8617250804054</v>
      </c>
      <c r="AI43" s="265">
        <f t="shared" si="17"/>
        <v>1198.8999736893202</v>
      </c>
      <c r="AJ43" s="265">
        <f t="shared" si="17"/>
        <v>1233.8810818135867</v>
      </c>
      <c r="AK43" s="265">
        <f t="shared" si="17"/>
        <v>1254.6194275595608</v>
      </c>
      <c r="AL43" s="265">
        <f t="shared" si="17"/>
        <v>1238.7191758713986</v>
      </c>
      <c r="AM43" s="265">
        <f t="shared" si="17"/>
        <v>1276.5539700475204</v>
      </c>
      <c r="AN43" s="265">
        <f t="shared" si="17"/>
        <v>1283.706818148635</v>
      </c>
      <c r="AO43" s="265">
        <f t="shared" si="17"/>
        <v>1282.238898802386</v>
      </c>
      <c r="AP43" s="265">
        <f>SUM(AP35:AP42)</f>
        <v>1287.2086176741377</v>
      </c>
      <c r="AQ43" s="265">
        <f>SUM(AQ35:AQ42)</f>
        <v>1267.1231087871602</v>
      </c>
      <c r="AR43" s="265">
        <f>SUM(AR35:AR42)</f>
        <v>1300.7281461073385</v>
      </c>
      <c r="AS43" s="265">
        <f>SUM(AS35:AS42)</f>
        <v>1216.1878550082072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227"/>
    </row>
    <row r="44" spans="1:60" s="90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94" t="s">
        <v>6</v>
      </c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9"/>
      <c r="AM44" s="239"/>
      <c r="AN44" s="239"/>
      <c r="AO44" s="239"/>
      <c r="AP44" s="239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227"/>
    </row>
    <row r="45" spans="26:27" ht="14.25">
      <c r="Z45" s="148"/>
      <c r="AA45" s="148"/>
    </row>
    <row r="46" ht="14.25">
      <c r="Y46" s="3" t="s">
        <v>125</v>
      </c>
    </row>
    <row r="47" spans="25:59" ht="27.75">
      <c r="Y47" s="400" t="s">
        <v>44</v>
      </c>
      <c r="Z47" s="401" t="s">
        <v>124</v>
      </c>
      <c r="AA47" s="386">
        <v>1990</v>
      </c>
      <c r="AB47" s="386">
        <f aca="true" t="shared" si="18" ref="AB47:BE47">AA47+1</f>
        <v>1991</v>
      </c>
      <c r="AC47" s="386">
        <f t="shared" si="18"/>
        <v>1992</v>
      </c>
      <c r="AD47" s="386">
        <f t="shared" si="18"/>
        <v>1993</v>
      </c>
      <c r="AE47" s="386">
        <f t="shared" si="18"/>
        <v>1994</v>
      </c>
      <c r="AF47" s="386">
        <f t="shared" si="18"/>
        <v>1995</v>
      </c>
      <c r="AG47" s="386">
        <f t="shared" si="18"/>
        <v>1996</v>
      </c>
      <c r="AH47" s="386">
        <f t="shared" si="18"/>
        <v>1997</v>
      </c>
      <c r="AI47" s="386">
        <f t="shared" si="18"/>
        <v>1998</v>
      </c>
      <c r="AJ47" s="386">
        <f t="shared" si="18"/>
        <v>1999</v>
      </c>
      <c r="AK47" s="386">
        <f t="shared" si="18"/>
        <v>2000</v>
      </c>
      <c r="AL47" s="386">
        <f t="shared" si="18"/>
        <v>2001</v>
      </c>
      <c r="AM47" s="386">
        <f t="shared" si="18"/>
        <v>2002</v>
      </c>
      <c r="AN47" s="386">
        <f t="shared" si="18"/>
        <v>2003</v>
      </c>
      <c r="AO47" s="386">
        <f t="shared" si="18"/>
        <v>2004</v>
      </c>
      <c r="AP47" s="386">
        <f t="shared" si="18"/>
        <v>2005</v>
      </c>
      <c r="AQ47" s="386">
        <f t="shared" si="18"/>
        <v>2006</v>
      </c>
      <c r="AR47" s="386">
        <f t="shared" si="18"/>
        <v>2007</v>
      </c>
      <c r="AS47" s="387" t="s">
        <v>205</v>
      </c>
      <c r="AT47" s="386" t="e">
        <f t="shared" si="18"/>
        <v>#VALUE!</v>
      </c>
      <c r="AU47" s="386" t="e">
        <f t="shared" si="18"/>
        <v>#VALUE!</v>
      </c>
      <c r="AV47" s="386" t="e">
        <f t="shared" si="18"/>
        <v>#VALUE!</v>
      </c>
      <c r="AW47" s="386" t="e">
        <f t="shared" si="18"/>
        <v>#VALUE!</v>
      </c>
      <c r="AX47" s="386" t="e">
        <f t="shared" si="18"/>
        <v>#VALUE!</v>
      </c>
      <c r="AY47" s="386" t="e">
        <f t="shared" si="18"/>
        <v>#VALUE!</v>
      </c>
      <c r="AZ47" s="386" t="e">
        <f t="shared" si="18"/>
        <v>#VALUE!</v>
      </c>
      <c r="BA47" s="386" t="e">
        <f t="shared" si="18"/>
        <v>#VALUE!</v>
      </c>
      <c r="BB47" s="386" t="e">
        <f t="shared" si="18"/>
        <v>#VALUE!</v>
      </c>
      <c r="BC47" s="386" t="e">
        <f t="shared" si="18"/>
        <v>#VALUE!</v>
      </c>
      <c r="BD47" s="386" t="e">
        <f t="shared" si="18"/>
        <v>#VALUE!</v>
      </c>
      <c r="BE47" s="386" t="e">
        <f t="shared" si="18"/>
        <v>#VALUE!</v>
      </c>
      <c r="BF47" s="402" t="s">
        <v>45</v>
      </c>
      <c r="BG47" s="73" t="s">
        <v>46</v>
      </c>
    </row>
    <row r="48" spans="1:59" s="90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61" t="s">
        <v>47</v>
      </c>
      <c r="Z48" s="93"/>
      <c r="AA48" s="79">
        <f>AA35/$Z35-1</f>
        <v>-0.00035039367271072486</v>
      </c>
      <c r="AB48" s="79">
        <f aca="true" t="shared" si="19" ref="AB48:AP48">AB35/$Z35-1</f>
        <v>0.013545424096057301</v>
      </c>
      <c r="AC48" s="79">
        <f t="shared" si="19"/>
        <v>0.016528469032153215</v>
      </c>
      <c r="AD48" s="79">
        <f t="shared" si="19"/>
        <v>-0.01003646927731705</v>
      </c>
      <c r="AE48" s="79">
        <f t="shared" si="19"/>
        <v>0.09015057886257272</v>
      </c>
      <c r="AF48" s="79">
        <f t="shared" si="19"/>
        <v>0.07565873563989056</v>
      </c>
      <c r="AG48" s="79">
        <f t="shared" si="19"/>
        <v>0.05329210151380015</v>
      </c>
      <c r="AH48" s="79">
        <f t="shared" si="19"/>
        <v>0.06502329009893026</v>
      </c>
      <c r="AI48" s="79">
        <f t="shared" si="19"/>
        <v>0.07793274230390801</v>
      </c>
      <c r="AJ48" s="79">
        <f t="shared" si="19"/>
        <v>0.06242855527922564</v>
      </c>
      <c r="AK48" s="79">
        <f t="shared" si="19"/>
        <v>0.04286515471990571</v>
      </c>
      <c r="AL48" s="79">
        <f t="shared" si="19"/>
        <v>0.015912305133048088</v>
      </c>
      <c r="AM48" s="79">
        <f t="shared" si="19"/>
        <v>0.12901855397967177</v>
      </c>
      <c r="AN48" s="79">
        <f t="shared" si="19"/>
        <v>0.08746384020628217</v>
      </c>
      <c r="AO48" s="79">
        <f t="shared" si="19"/>
        <v>0.08887830636050298</v>
      </c>
      <c r="AP48" s="79">
        <f t="shared" si="19"/>
        <v>0.16929263653449045</v>
      </c>
      <c r="AQ48" s="79">
        <f aca="true" t="shared" si="20" ref="AQ48:AR55">AQ35/$Z35-1</f>
        <v>0.134355541768844</v>
      </c>
      <c r="AR48" s="79">
        <f>AR35/$Z35-1</f>
        <v>0.22244265637905114</v>
      </c>
      <c r="AS48" s="79">
        <f>AS35/$Z35-1</f>
        <v>0.15488988816020743</v>
      </c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</row>
    <row r="49" spans="1:59" s="90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61" t="s">
        <v>48</v>
      </c>
      <c r="Z49" s="93"/>
      <c r="AA49" s="79">
        <f aca="true" t="shared" si="21" ref="AA49:AA55">AA36/$Z36-1</f>
        <v>0.00011854187953064255</v>
      </c>
      <c r="AB49" s="79">
        <f aca="true" t="shared" si="22" ref="AB49:AP49">AB36/$Z36-1</f>
        <v>-0.012530109625555008</v>
      </c>
      <c r="AC49" s="79">
        <f t="shared" si="22"/>
        <v>-0.03261915417323147</v>
      </c>
      <c r="AD49" s="79">
        <f t="shared" si="22"/>
        <v>-0.05558311167104435</v>
      </c>
      <c r="AE49" s="79">
        <f t="shared" si="22"/>
        <v>-0.019041063988409768</v>
      </c>
      <c r="AF49" s="79">
        <f t="shared" si="22"/>
        <v>-0.022097050005722485</v>
      </c>
      <c r="AG49" s="79">
        <f t="shared" si="22"/>
        <v>-0.00405045416630978</v>
      </c>
      <c r="AH49" s="79">
        <f t="shared" si="22"/>
        <v>-0.0034626232938204105</v>
      </c>
      <c r="AI49" s="79">
        <f t="shared" si="22"/>
        <v>-0.0772584424967594</v>
      </c>
      <c r="AJ49" s="79">
        <f t="shared" si="22"/>
        <v>-0.053223021869234666</v>
      </c>
      <c r="AK49" s="79">
        <f t="shared" si="22"/>
        <v>-0.030939279578822032</v>
      </c>
      <c r="AL49" s="79">
        <f t="shared" si="22"/>
        <v>-0.067367284518274</v>
      </c>
      <c r="AM49" s="79">
        <f t="shared" si="22"/>
        <v>-0.0434488810137621</v>
      </c>
      <c r="AN49" s="79">
        <f t="shared" si="22"/>
        <v>-0.03544044020801396</v>
      </c>
      <c r="AO49" s="79">
        <f t="shared" si="22"/>
        <v>-0.034837052400266244</v>
      </c>
      <c r="AP49" s="79">
        <f t="shared" si="22"/>
        <v>-0.047228537571926466</v>
      </c>
      <c r="AQ49" s="79">
        <f t="shared" si="20"/>
        <v>-0.05159272070793852</v>
      </c>
      <c r="AR49" s="79">
        <f t="shared" si="20"/>
        <v>-0.028597733262657465</v>
      </c>
      <c r="AS49" s="79">
        <f aca="true" t="shared" si="23" ref="AS49:AS56">AS36/$Z36-1</f>
        <v>-0.12981241634582907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</row>
    <row r="50" spans="1:59" s="90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61" t="s">
        <v>49</v>
      </c>
      <c r="Z50" s="93"/>
      <c r="AA50" s="79">
        <f t="shared" si="21"/>
        <v>3.672243980745726E-05</v>
      </c>
      <c r="AB50" s="79">
        <f aca="true" t="shared" si="24" ref="AB50:AP50">AB37/$Z37-1</f>
        <v>0.05283832018257972</v>
      </c>
      <c r="AC50" s="79">
        <f t="shared" si="24"/>
        <v>0.07399156337370649</v>
      </c>
      <c r="AD50" s="79">
        <f t="shared" si="24"/>
        <v>0.09476557165614441</v>
      </c>
      <c r="AE50" s="79">
        <f t="shared" si="24"/>
        <v>0.15196305171788493</v>
      </c>
      <c r="AF50" s="79">
        <f t="shared" si="24"/>
        <v>0.18497448142267192</v>
      </c>
      <c r="AG50" s="79">
        <f t="shared" si="24"/>
        <v>0.21006228799024185</v>
      </c>
      <c r="AH50" s="79">
        <f t="shared" si="24"/>
        <v>0.21816345005215343</v>
      </c>
      <c r="AI50" s="79">
        <f t="shared" si="24"/>
        <v>0.21333177362751887</v>
      </c>
      <c r="AJ50" s="79">
        <f t="shared" si="24"/>
        <v>0.22456909744567288</v>
      </c>
      <c r="AK50" s="79">
        <f t="shared" si="24"/>
        <v>0.2205871776128674</v>
      </c>
      <c r="AL50" s="79">
        <f t="shared" si="24"/>
        <v>0.22998604559056712</v>
      </c>
      <c r="AM50" s="79">
        <f t="shared" si="24"/>
        <v>0.20650975199745414</v>
      </c>
      <c r="AN50" s="79">
        <f t="shared" si="24"/>
        <v>0.1967720212491364</v>
      </c>
      <c r="AO50" s="79">
        <f t="shared" si="24"/>
        <v>0.19371266584997193</v>
      </c>
      <c r="AP50" s="79">
        <f t="shared" si="24"/>
        <v>0.16948957991459146</v>
      </c>
      <c r="AQ50" s="79">
        <f t="shared" si="20"/>
        <v>0.15273785884389302</v>
      </c>
      <c r="AR50" s="79">
        <f t="shared" si="20"/>
        <v>0.13071278214247362</v>
      </c>
      <c r="AS50" s="79">
        <f t="shared" si="23"/>
        <v>0.08453974525689212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</row>
    <row r="51" spans="1:59" s="90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1" t="s">
        <v>90</v>
      </c>
      <c r="Z51" s="93"/>
      <c r="AA51" s="79">
        <f t="shared" si="21"/>
        <v>0.00011744282533365791</v>
      </c>
      <c r="AB51" s="79">
        <f aca="true" t="shared" si="25" ref="AB51:AP51">AB38/$Z38-1</f>
        <v>-0.004503744329836357</v>
      </c>
      <c r="AC51" s="79">
        <f t="shared" si="25"/>
        <v>0.025344563726493075</v>
      </c>
      <c r="AD51" s="79">
        <f t="shared" si="25"/>
        <v>0.02974191489376743</v>
      </c>
      <c r="AE51" s="79">
        <f t="shared" si="25"/>
        <v>0.09938925039850921</v>
      </c>
      <c r="AF51" s="79">
        <f t="shared" si="25"/>
        <v>0.12684943404405757</v>
      </c>
      <c r="AG51" s="79">
        <f t="shared" si="25"/>
        <v>0.12380123240077023</v>
      </c>
      <c r="AH51" s="79">
        <f t="shared" si="25"/>
        <v>0.1050863764654415</v>
      </c>
      <c r="AI51" s="79">
        <f t="shared" si="25"/>
        <v>0.14054888640656715</v>
      </c>
      <c r="AJ51" s="79">
        <f t="shared" si="25"/>
        <v>0.22511034107130756</v>
      </c>
      <c r="AK51" s="79">
        <f t="shared" si="25"/>
        <v>0.2543660277662294</v>
      </c>
      <c r="AL51" s="79">
        <f t="shared" si="25"/>
        <v>0.29985956881949516</v>
      </c>
      <c r="AM51" s="79">
        <f t="shared" si="25"/>
        <v>0.3840800551102068</v>
      </c>
      <c r="AN51" s="79">
        <f t="shared" si="25"/>
        <v>0.4096179471662831</v>
      </c>
      <c r="AO51" s="79">
        <f t="shared" si="25"/>
        <v>0.4132106291302433</v>
      </c>
      <c r="AP51" s="79">
        <f t="shared" si="25"/>
        <v>0.434481464802575</v>
      </c>
      <c r="AQ51" s="79">
        <f t="shared" si="20"/>
        <v>0.42934656061410026</v>
      </c>
      <c r="AR51" s="79">
        <f t="shared" si="20"/>
        <v>0.47218854124670906</v>
      </c>
      <c r="AS51" s="79">
        <f t="shared" si="23"/>
        <v>0.41339437604778007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</row>
    <row r="52" spans="1:59" s="90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1" t="s">
        <v>58</v>
      </c>
      <c r="Z52" s="93"/>
      <c r="AA52" s="79">
        <f t="shared" si="21"/>
        <v>5.6644844438347164E-05</v>
      </c>
      <c r="AB52" s="79">
        <f aca="true" t="shared" si="26" ref="AB52:AP52">AB39/$Z39-1</f>
        <v>0.015130900820145898</v>
      </c>
      <c r="AC52" s="79">
        <f t="shared" si="26"/>
        <v>0.07035274827165905</v>
      </c>
      <c r="AD52" s="79">
        <f t="shared" si="26"/>
        <v>0.08220614344604527</v>
      </c>
      <c r="AE52" s="79">
        <f t="shared" si="26"/>
        <v>0.1379069204090564</v>
      </c>
      <c r="AF52" s="79">
        <f t="shared" si="26"/>
        <v>0.16212239295286857</v>
      </c>
      <c r="AG52" s="79">
        <f t="shared" si="26"/>
        <v>0.15993820985064233</v>
      </c>
      <c r="AH52" s="79">
        <f t="shared" si="26"/>
        <v>0.13233684780225707</v>
      </c>
      <c r="AI52" s="79">
        <f t="shared" si="26"/>
        <v>0.12934707420863734</v>
      </c>
      <c r="AJ52" s="79">
        <f t="shared" si="26"/>
        <v>0.1920236417866208</v>
      </c>
      <c r="AK52" s="79">
        <f t="shared" si="26"/>
        <v>0.2361361534676354</v>
      </c>
      <c r="AL52" s="79">
        <f t="shared" si="26"/>
        <v>0.2062348568415071</v>
      </c>
      <c r="AM52" s="79">
        <f t="shared" si="26"/>
        <v>0.29815552381651766</v>
      </c>
      <c r="AN52" s="79">
        <f t="shared" si="26"/>
        <v>0.3145035319656946</v>
      </c>
      <c r="AO52" s="79">
        <f t="shared" si="26"/>
        <v>0.3147649421302714</v>
      </c>
      <c r="AP52" s="79">
        <f t="shared" si="26"/>
        <v>0.3685877285755179</v>
      </c>
      <c r="AQ52" s="79">
        <f t="shared" si="20"/>
        <v>0.3021416670627506</v>
      </c>
      <c r="AR52" s="79">
        <f t="shared" si="20"/>
        <v>0.41214499219993983</v>
      </c>
      <c r="AS52" s="79">
        <f t="shared" si="23"/>
        <v>0.34697622206346224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</row>
    <row r="53" spans="1:59" s="90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1" t="s">
        <v>59</v>
      </c>
      <c r="Z53" s="93"/>
      <c r="AA53" s="79">
        <f t="shared" si="21"/>
        <v>-0.0007923807734685484</v>
      </c>
      <c r="AB53" s="79">
        <f aca="true" t="shared" si="27" ref="AB53:AP53">AB40/$Z40-1</f>
        <v>0.024167422799553195</v>
      </c>
      <c r="AC53" s="79">
        <f t="shared" si="27"/>
        <v>0.018611310308986884</v>
      </c>
      <c r="AD53" s="79">
        <f t="shared" si="27"/>
        <v>0.006479759751298664</v>
      </c>
      <c r="AE53" s="79">
        <f t="shared" si="27"/>
        <v>0.027112913217537837</v>
      </c>
      <c r="AF53" s="79">
        <f t="shared" si="27"/>
        <v>0.03056494831202272</v>
      </c>
      <c r="AG53" s="79">
        <f t="shared" si="27"/>
        <v>0.026802560599964886</v>
      </c>
      <c r="AH53" s="79">
        <f t="shared" si="27"/>
        <v>-0.0009260509786788163</v>
      </c>
      <c r="AI53" s="79">
        <f t="shared" si="27"/>
        <v>-0.09821912662763466</v>
      </c>
      <c r="AJ53" s="79">
        <f t="shared" si="27"/>
        <v>-0.09825384839405782</v>
      </c>
      <c r="AK53" s="79">
        <f t="shared" si="27"/>
        <v>-0.0879329671635849</v>
      </c>
      <c r="AL53" s="79">
        <f t="shared" si="27"/>
        <v>-0.12201611782795274</v>
      </c>
      <c r="AM53" s="79">
        <f t="shared" si="27"/>
        <v>-0.1563083071409218</v>
      </c>
      <c r="AN53" s="79">
        <f t="shared" si="27"/>
        <v>-0.16211736929607623</v>
      </c>
      <c r="AO53" s="79">
        <f t="shared" si="27"/>
        <v>-0.15665822829459675</v>
      </c>
      <c r="AP53" s="79">
        <f t="shared" si="27"/>
        <v>-0.13576103168159037</v>
      </c>
      <c r="AQ53" s="79">
        <f t="shared" si="20"/>
        <v>-0.13569538525479408</v>
      </c>
      <c r="AR53" s="79">
        <f t="shared" si="20"/>
        <v>-0.13783421573494914</v>
      </c>
      <c r="AS53" s="79">
        <f t="shared" si="23"/>
        <v>-0.18979987372337015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</row>
    <row r="54" spans="1:59" s="90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1" t="s">
        <v>60</v>
      </c>
      <c r="Z54" s="93"/>
      <c r="AA54" s="79">
        <f>AA41/$Z41-1</f>
        <v>-0.04171093234714707</v>
      </c>
      <c r="AB54" s="79">
        <f aca="true" t="shared" si="28" ref="AB54:AP54">AB41/$Z41-1</f>
        <v>-0.02521528900074299</v>
      </c>
      <c r="AC54" s="79">
        <f t="shared" si="28"/>
        <v>0.040888398056024844</v>
      </c>
      <c r="AD54" s="79">
        <f t="shared" si="28"/>
        <v>0.0235108740430916</v>
      </c>
      <c r="AE54" s="79">
        <f t="shared" si="28"/>
        <v>0.16581952465335936</v>
      </c>
      <c r="AF54" s="79">
        <f t="shared" si="28"/>
        <v>0.1909695150734485</v>
      </c>
      <c r="AG54" s="79">
        <f t="shared" si="28"/>
        <v>0.22321535758991784</v>
      </c>
      <c r="AH54" s="79">
        <f t="shared" si="28"/>
        <v>0.28560640216977085</v>
      </c>
      <c r="AI54" s="79">
        <f t="shared" si="28"/>
        <v>0.3038259385720061</v>
      </c>
      <c r="AJ54" s="79">
        <f t="shared" si="28"/>
        <v>0.309514772815664</v>
      </c>
      <c r="AK54" s="79">
        <f t="shared" si="28"/>
        <v>0.3588003044401813</v>
      </c>
      <c r="AL54" s="79">
        <f t="shared" si="28"/>
        <v>0.35492904143479165</v>
      </c>
      <c r="AM54" s="79">
        <f t="shared" si="28"/>
        <v>0.3689615345625632</v>
      </c>
      <c r="AN54" s="79">
        <f t="shared" si="28"/>
        <v>0.4706317878922639</v>
      </c>
      <c r="AO54" s="79">
        <f t="shared" si="28"/>
        <v>0.3757321841639647</v>
      </c>
      <c r="AP54" s="79">
        <f t="shared" si="28"/>
        <v>0.3358008128094665</v>
      </c>
      <c r="AQ54" s="79">
        <f t="shared" si="20"/>
        <v>0.21861086218033332</v>
      </c>
      <c r="AR54" s="79">
        <f t="shared" si="20"/>
        <v>0.2363653029906403</v>
      </c>
      <c r="AS54" s="79">
        <f t="shared" si="23"/>
        <v>0.23988921063998103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</row>
    <row r="55" spans="1:59" s="90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2" t="s">
        <v>91</v>
      </c>
      <c r="Z55" s="94"/>
      <c r="AA55" s="80">
        <f t="shared" si="21"/>
        <v>0</v>
      </c>
      <c r="AB55" s="80">
        <f aca="true" t="shared" si="29" ref="AB55:AP55">AB42/$Z42-1</f>
        <v>0.4654616072000941</v>
      </c>
      <c r="AC55" s="80">
        <f t="shared" si="29"/>
        <v>0.5550167718543144</v>
      </c>
      <c r="AD55" s="80">
        <f t="shared" si="29"/>
        <v>0.4530239248091652</v>
      </c>
      <c r="AE55" s="80">
        <f t="shared" si="29"/>
        <v>0.3966343003566757</v>
      </c>
      <c r="AF55" s="80">
        <f t="shared" si="29"/>
        <v>0.39044476737753886</v>
      </c>
      <c r="AG55" s="80">
        <f t="shared" si="29"/>
        <v>0.3479997509468118</v>
      </c>
      <c r="AH55" s="80">
        <f t="shared" si="29"/>
        <v>0.3099279895732321</v>
      </c>
      <c r="AI55" s="80">
        <f t="shared" si="29"/>
        <v>0.16672550982568302</v>
      </c>
      <c r="AJ55" s="80">
        <f t="shared" si="29"/>
        <v>0.039181705987521465</v>
      </c>
      <c r="AK55" s="80">
        <f t="shared" si="29"/>
        <v>-0.016264114982435296</v>
      </c>
      <c r="AL55" s="80">
        <f t="shared" si="29"/>
        <v>-0.11434533893878318</v>
      </c>
      <c r="AM55" s="80">
        <f t="shared" si="29"/>
        <v>-0.15527959200509267</v>
      </c>
      <c r="AN55" s="80">
        <f t="shared" si="29"/>
        <v>-0.05911468964568822</v>
      </c>
      <c r="AO55" s="80">
        <f t="shared" si="29"/>
        <v>-0.04447502156425176</v>
      </c>
      <c r="AP55" s="80">
        <f t="shared" si="29"/>
        <v>0.026648954433002192</v>
      </c>
      <c r="AQ55" s="80">
        <f t="shared" si="20"/>
        <v>-0.020043105526951654</v>
      </c>
      <c r="AR55" s="80">
        <f>AR42/$Z42-1</f>
        <v>0.024628986394032326</v>
      </c>
      <c r="AS55" s="80">
        <f t="shared" si="23"/>
        <v>0.03328698740563962</v>
      </c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</row>
    <row r="56" spans="1:59" s="90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3" t="s">
        <v>57</v>
      </c>
      <c r="Z56" s="95"/>
      <c r="AA56" s="81">
        <f aca="true" t="shared" si="30" ref="AA56:AP56">AA43/$Z43-1</f>
        <v>-0.0008113512771931175</v>
      </c>
      <c r="AB56" s="81">
        <f t="shared" si="30"/>
        <v>0.007431810384737947</v>
      </c>
      <c r="AC56" s="81">
        <f t="shared" si="30"/>
        <v>0.01461136741851865</v>
      </c>
      <c r="AD56" s="81">
        <f t="shared" si="30"/>
        <v>0.008249086102803727</v>
      </c>
      <c r="AE56" s="81">
        <f t="shared" si="30"/>
        <v>0.06060684314475284</v>
      </c>
      <c r="AF56" s="81">
        <f t="shared" si="30"/>
        <v>0.07205867457323789</v>
      </c>
      <c r="AG56" s="81">
        <f t="shared" si="30"/>
        <v>0.08285540528695634</v>
      </c>
      <c r="AH56" s="81">
        <f t="shared" si="30"/>
        <v>0.07930240028393465</v>
      </c>
      <c r="AI56" s="81">
        <f t="shared" si="30"/>
        <v>0.047870861184052815</v>
      </c>
      <c r="AJ56" s="81">
        <f t="shared" si="30"/>
        <v>0.0784452916618088</v>
      </c>
      <c r="AK56" s="81">
        <f t="shared" si="30"/>
        <v>0.0965711642894429</v>
      </c>
      <c r="AL56" s="81">
        <f t="shared" si="30"/>
        <v>0.0826739161493446</v>
      </c>
      <c r="AM56" s="81">
        <f t="shared" si="30"/>
        <v>0.11574254508095883</v>
      </c>
      <c r="AN56" s="81">
        <f t="shared" si="30"/>
        <v>0.12199432693442636</v>
      </c>
      <c r="AO56" s="81">
        <f t="shared" si="30"/>
        <v>0.12071132589742639</v>
      </c>
      <c r="AP56" s="81">
        <f t="shared" si="30"/>
        <v>0.1250549940167609</v>
      </c>
      <c r="AQ56" s="81">
        <f>AQ43/$Z43-1</f>
        <v>0.10749971838359018</v>
      </c>
      <c r="AR56" s="81">
        <f>AR43/$Z43-1</f>
        <v>0.13687142592350754</v>
      </c>
      <c r="AS56" s="81">
        <f t="shared" si="23"/>
        <v>0.06298093498772794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</row>
    <row r="58" ht="14.25">
      <c r="Y58" s="3" t="s">
        <v>61</v>
      </c>
    </row>
    <row r="59" spans="25:59" ht="27.75">
      <c r="Y59" s="400" t="s">
        <v>44</v>
      </c>
      <c r="Z59" s="401" t="s">
        <v>124</v>
      </c>
      <c r="AA59" s="386">
        <v>1990</v>
      </c>
      <c r="AB59" s="386">
        <f aca="true" t="shared" si="31" ref="AB59:BE59">AA59+1</f>
        <v>1991</v>
      </c>
      <c r="AC59" s="386">
        <f t="shared" si="31"/>
        <v>1992</v>
      </c>
      <c r="AD59" s="386">
        <f t="shared" si="31"/>
        <v>1993</v>
      </c>
      <c r="AE59" s="386">
        <f t="shared" si="31"/>
        <v>1994</v>
      </c>
      <c r="AF59" s="386">
        <f t="shared" si="31"/>
        <v>1995</v>
      </c>
      <c r="AG59" s="386">
        <f t="shared" si="31"/>
        <v>1996</v>
      </c>
      <c r="AH59" s="386">
        <f t="shared" si="31"/>
        <v>1997</v>
      </c>
      <c r="AI59" s="386">
        <f t="shared" si="31"/>
        <v>1998</v>
      </c>
      <c r="AJ59" s="386">
        <f t="shared" si="31"/>
        <v>1999</v>
      </c>
      <c r="AK59" s="386">
        <f t="shared" si="31"/>
        <v>2000</v>
      </c>
      <c r="AL59" s="386">
        <f t="shared" si="31"/>
        <v>2001</v>
      </c>
      <c r="AM59" s="386">
        <f t="shared" si="31"/>
        <v>2002</v>
      </c>
      <c r="AN59" s="386">
        <f t="shared" si="31"/>
        <v>2003</v>
      </c>
      <c r="AO59" s="386">
        <f t="shared" si="31"/>
        <v>2004</v>
      </c>
      <c r="AP59" s="386">
        <f t="shared" si="31"/>
        <v>2005</v>
      </c>
      <c r="AQ59" s="386">
        <f t="shared" si="31"/>
        <v>2006</v>
      </c>
      <c r="AR59" s="386">
        <f t="shared" si="31"/>
        <v>2007</v>
      </c>
      <c r="AS59" s="387" t="s">
        <v>205</v>
      </c>
      <c r="AT59" s="386" t="e">
        <f t="shared" si="31"/>
        <v>#VALUE!</v>
      </c>
      <c r="AU59" s="386" t="e">
        <f t="shared" si="31"/>
        <v>#VALUE!</v>
      </c>
      <c r="AV59" s="386" t="e">
        <f t="shared" si="31"/>
        <v>#VALUE!</v>
      </c>
      <c r="AW59" s="386" t="e">
        <f t="shared" si="31"/>
        <v>#VALUE!</v>
      </c>
      <c r="AX59" s="386" t="e">
        <f t="shared" si="31"/>
        <v>#VALUE!</v>
      </c>
      <c r="AY59" s="386" t="e">
        <f t="shared" si="31"/>
        <v>#VALUE!</v>
      </c>
      <c r="AZ59" s="386" t="e">
        <f t="shared" si="31"/>
        <v>#VALUE!</v>
      </c>
      <c r="BA59" s="386" t="e">
        <f t="shared" si="31"/>
        <v>#VALUE!</v>
      </c>
      <c r="BB59" s="386" t="e">
        <f t="shared" si="31"/>
        <v>#VALUE!</v>
      </c>
      <c r="BC59" s="386" t="e">
        <f t="shared" si="31"/>
        <v>#VALUE!</v>
      </c>
      <c r="BD59" s="386" t="e">
        <f t="shared" si="31"/>
        <v>#VALUE!</v>
      </c>
      <c r="BE59" s="386" t="e">
        <f t="shared" si="31"/>
        <v>#VALUE!</v>
      </c>
      <c r="BF59" s="402" t="s">
        <v>45</v>
      </c>
      <c r="BG59" s="73" t="s">
        <v>46</v>
      </c>
    </row>
    <row r="60" spans="1:59" s="90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1" t="s">
        <v>47</v>
      </c>
      <c r="Z60" s="93"/>
      <c r="AA60" s="93"/>
      <c r="AB60" s="79">
        <f aca="true" t="shared" si="32" ref="AB60:AS60">AB35/AA35-1</f>
        <v>0.013900688482058499</v>
      </c>
      <c r="AC60" s="79">
        <f t="shared" si="32"/>
        <v>0.00294317833732638</v>
      </c>
      <c r="AD60" s="79">
        <f t="shared" si="32"/>
        <v>-0.026132999831045445</v>
      </c>
      <c r="AE60" s="79">
        <f t="shared" si="32"/>
        <v>0.10120276659762628</v>
      </c>
      <c r="AF60" s="79">
        <f t="shared" si="32"/>
        <v>-0.013293432580481324</v>
      </c>
      <c r="AG60" s="79">
        <f t="shared" si="32"/>
        <v>-0.020793429537654395</v>
      </c>
      <c r="AH60" s="79">
        <f t="shared" si="32"/>
        <v>0.011137640326239984</v>
      </c>
      <c r="AI60" s="79">
        <f t="shared" si="32"/>
        <v>0.012121286290160516</v>
      </c>
      <c r="AJ60" s="79">
        <f t="shared" si="32"/>
        <v>-0.014383260120241492</v>
      </c>
      <c r="AK60" s="79">
        <f t="shared" si="32"/>
        <v>-0.018413850476918348</v>
      </c>
      <c r="AL60" s="79">
        <f t="shared" si="32"/>
        <v>-0.025844999676968294</v>
      </c>
      <c r="AM60" s="79">
        <f t="shared" si="32"/>
        <v>0.1113346577998291</v>
      </c>
      <c r="AN60" s="79">
        <f t="shared" si="32"/>
        <v>-0.03680605037615514</v>
      </c>
      <c r="AO60" s="79">
        <f t="shared" si="32"/>
        <v>0.0013007017814519184</v>
      </c>
      <c r="AP60" s="79">
        <f t="shared" si="32"/>
        <v>0.073850612785892</v>
      </c>
      <c r="AQ60" s="79">
        <f t="shared" si="32"/>
        <v>-0.029878829023666675</v>
      </c>
      <c r="AR60" s="79">
        <f t="shared" si="32"/>
        <v>0.07765388484182778</v>
      </c>
      <c r="AS60" s="79">
        <f t="shared" si="32"/>
        <v>-0.055260480208486173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</row>
    <row r="61" spans="1:59" s="90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1" t="s">
        <v>48</v>
      </c>
      <c r="Z61" s="93"/>
      <c r="AA61" s="93"/>
      <c r="AB61" s="79">
        <f aca="true" t="shared" si="33" ref="AB61:AS61">AB36/AA36-1</f>
        <v>-0.012647152287882824</v>
      </c>
      <c r="AC61" s="79">
        <f t="shared" si="33"/>
        <v>-0.0203439565535094</v>
      </c>
      <c r="AD61" s="79">
        <f t="shared" si="33"/>
        <v>-0.02373828011674839</v>
      </c>
      <c r="AE61" s="79">
        <f t="shared" si="33"/>
        <v>0.03869270883888132</v>
      </c>
      <c r="AF61" s="79">
        <f t="shared" si="33"/>
        <v>-0.0031153047340980455</v>
      </c>
      <c r="AG61" s="79">
        <f t="shared" si="33"/>
        <v>0.018454383269340013</v>
      </c>
      <c r="AH61" s="79">
        <f t="shared" si="33"/>
        <v>0.0005902215377762143</v>
      </c>
      <c r="AI61" s="79">
        <f t="shared" si="33"/>
        <v>-0.07405223419401874</v>
      </c>
      <c r="AJ61" s="79">
        <f t="shared" si="33"/>
        <v>0.026047835856184864</v>
      </c>
      <c r="AK61" s="79">
        <f t="shared" si="33"/>
        <v>0.023536421781619188</v>
      </c>
      <c r="AL61" s="79">
        <f t="shared" si="33"/>
        <v>-0.03759104478367403</v>
      </c>
      <c r="AM61" s="79">
        <f t="shared" si="33"/>
        <v>0.025646112459348558</v>
      </c>
      <c r="AN61" s="79">
        <f t="shared" si="33"/>
        <v>0.008372203687593283</v>
      </c>
      <c r="AO61" s="79">
        <f t="shared" si="33"/>
        <v>0.0006255578534495321</v>
      </c>
      <c r="AP61" s="79">
        <f t="shared" si="33"/>
        <v>-0.012838749355719159</v>
      </c>
      <c r="AQ61" s="79">
        <f t="shared" si="33"/>
        <v>-0.0045805141191890275</v>
      </c>
      <c r="AR61" s="79">
        <f t="shared" si="33"/>
        <v>0.024245899359234935</v>
      </c>
      <c r="AS61" s="79">
        <f t="shared" si="33"/>
        <v>-0.10419440694031146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</row>
    <row r="62" spans="1:59" s="90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1" t="s">
        <v>49</v>
      </c>
      <c r="Z62" s="93"/>
      <c r="AA62" s="93"/>
      <c r="AB62" s="79">
        <f aca="true" t="shared" si="34" ref="AB62:AS62">AB37/AA37-1</f>
        <v>0.052799658810479766</v>
      </c>
      <c r="AC62" s="79">
        <f t="shared" si="34"/>
        <v>0.020091634950614834</v>
      </c>
      <c r="AD62" s="79">
        <f t="shared" si="34"/>
        <v>0.019342803976207357</v>
      </c>
      <c r="AE62" s="79">
        <f t="shared" si="34"/>
        <v>0.05224632701521004</v>
      </c>
      <c r="AF62" s="79">
        <f t="shared" si="34"/>
        <v>0.028656674062208953</v>
      </c>
      <c r="AG62" s="79">
        <f t="shared" si="34"/>
        <v>0.0211716007060756</v>
      </c>
      <c r="AH62" s="79">
        <f t="shared" si="34"/>
        <v>0.0066948306234437815</v>
      </c>
      <c r="AI62" s="79">
        <f t="shared" si="34"/>
        <v>-0.003966361348657799</v>
      </c>
      <c r="AJ62" s="79">
        <f t="shared" si="34"/>
        <v>0.009261542524809707</v>
      </c>
      <c r="AK62" s="79">
        <f t="shared" si="34"/>
        <v>-0.0032516906078320362</v>
      </c>
      <c r="AL62" s="79">
        <f t="shared" si="34"/>
        <v>0.007700284051878503</v>
      </c>
      <c r="AM62" s="79">
        <f t="shared" si="34"/>
        <v>-0.019086634094162447</v>
      </c>
      <c r="AN62" s="79">
        <f t="shared" si="34"/>
        <v>-0.008070992159156742</v>
      </c>
      <c r="AO62" s="79">
        <f t="shared" si="34"/>
        <v>-0.0025563393401955015</v>
      </c>
      <c r="AP62" s="79">
        <f t="shared" si="34"/>
        <v>-0.020292224945215653</v>
      </c>
      <c r="AQ62" s="79">
        <f t="shared" si="34"/>
        <v>-0.014323959236919204</v>
      </c>
      <c r="AR62" s="79">
        <f t="shared" si="34"/>
        <v>-0.019106752270207306</v>
      </c>
      <c r="AS62" s="79">
        <f t="shared" si="34"/>
        <v>-0.040835336448654</v>
      </c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</row>
    <row r="63" spans="1:59" s="90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1" t="s">
        <v>90</v>
      </c>
      <c r="Z63" s="93"/>
      <c r="AA63" s="93"/>
      <c r="AB63" s="79">
        <f aca="true" t="shared" si="35" ref="AB63:AS63">AB38/AA38-1</f>
        <v>-0.0046206444936258695</v>
      </c>
      <c r="AC63" s="79">
        <f t="shared" si="35"/>
        <v>0.029983345378065573</v>
      </c>
      <c r="AD63" s="79">
        <f t="shared" si="35"/>
        <v>0.00428865702597836</v>
      </c>
      <c r="AE63" s="79">
        <f t="shared" si="35"/>
        <v>0.06763571968606019</v>
      </c>
      <c r="AF63" s="79">
        <f t="shared" si="35"/>
        <v>0.024977671589561545</v>
      </c>
      <c r="AG63" s="79">
        <f t="shared" si="35"/>
        <v>-0.0027050656025514597</v>
      </c>
      <c r="AH63" s="79">
        <f t="shared" si="35"/>
        <v>-0.016653172639211622</v>
      </c>
      <c r="AI63" s="79">
        <f t="shared" si="35"/>
        <v>0.03209026072201748</v>
      </c>
      <c r="AJ63" s="79">
        <f t="shared" si="35"/>
        <v>0.07414101725280808</v>
      </c>
      <c r="AK63" s="79">
        <f t="shared" si="35"/>
        <v>0.023880042241206656</v>
      </c>
      <c r="AL63" s="79">
        <f t="shared" si="35"/>
        <v>0.03626815462650912</v>
      </c>
      <c r="AM63" s="79">
        <f t="shared" si="35"/>
        <v>0.06479198854319246</v>
      </c>
      <c r="AN63" s="79">
        <f t="shared" si="35"/>
        <v>0.018451166868409752</v>
      </c>
      <c r="AO63" s="79">
        <f t="shared" si="35"/>
        <v>0.0025486919850747913</v>
      </c>
      <c r="AP63" s="79">
        <f t="shared" si="35"/>
        <v>0.015051426329437234</v>
      </c>
      <c r="AQ63" s="79">
        <f t="shared" si="35"/>
        <v>-0.0035796239369195737</v>
      </c>
      <c r="AR63" s="79">
        <f t="shared" si="35"/>
        <v>0.02997312325304935</v>
      </c>
      <c r="AS63" s="79">
        <f t="shared" si="35"/>
        <v>-0.0399365730350949</v>
      </c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</row>
    <row r="64" spans="1:59" s="90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1" t="s">
        <v>58</v>
      </c>
      <c r="Z64" s="93"/>
      <c r="AA64" s="93"/>
      <c r="AB64" s="79">
        <f aca="true" t="shared" si="36" ref="AB64:AS64">AB39/AA39-1</f>
        <v>0.01507340214518793</v>
      </c>
      <c r="AC64" s="79">
        <f t="shared" si="36"/>
        <v>0.054398745429676376</v>
      </c>
      <c r="AD64" s="79">
        <f t="shared" si="36"/>
        <v>0.0110742885404147</v>
      </c>
      <c r="AE64" s="79">
        <f t="shared" si="36"/>
        <v>0.05146965511177415</v>
      </c>
      <c r="AF64" s="79">
        <f t="shared" si="36"/>
        <v>0.02128071471356119</v>
      </c>
      <c r="AG64" s="79">
        <f t="shared" si="36"/>
        <v>-0.00187947768279062</v>
      </c>
      <c r="AH64" s="79">
        <f t="shared" si="36"/>
        <v>-0.023795545154029596</v>
      </c>
      <c r="AI64" s="79">
        <f t="shared" si="36"/>
        <v>-0.0026403570628499295</v>
      </c>
      <c r="AJ64" s="79">
        <f t="shared" si="36"/>
        <v>0.05549805636314464</v>
      </c>
      <c r="AK64" s="79">
        <f t="shared" si="36"/>
        <v>0.0370064066975202</v>
      </c>
      <c r="AL64" s="79">
        <f t="shared" si="36"/>
        <v>-0.02418932294978071</v>
      </c>
      <c r="AM64" s="79">
        <f t="shared" si="36"/>
        <v>0.07620461840715032</v>
      </c>
      <c r="AN64" s="79">
        <f t="shared" si="36"/>
        <v>0.012593258549726372</v>
      </c>
      <c r="AO64" s="79">
        <f t="shared" si="36"/>
        <v>0.00019886608002184225</v>
      </c>
      <c r="AP64" s="79">
        <f t="shared" si="36"/>
        <v>0.04093719319746936</v>
      </c>
      <c r="AQ64" s="79">
        <f t="shared" si="36"/>
        <v>-0.04855082368883079</v>
      </c>
      <c r="AR64" s="79">
        <f t="shared" si="36"/>
        <v>0.08447876903081109</v>
      </c>
      <c r="AS64" s="79">
        <f t="shared" si="36"/>
        <v>-0.046148781107068215</v>
      </c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</row>
    <row r="65" spans="1:59" s="90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1" t="s">
        <v>59</v>
      </c>
      <c r="Z65" s="93"/>
      <c r="AA65" s="93"/>
      <c r="AB65" s="79">
        <f aca="true" t="shared" si="37" ref="AB65:AS65">AB40/AA40-1</f>
        <v>0.02497959692535434</v>
      </c>
      <c r="AC65" s="79">
        <f t="shared" si="37"/>
        <v>-0.00542500412225444</v>
      </c>
      <c r="AD65" s="79">
        <f t="shared" si="37"/>
        <v>-0.01190989186445246</v>
      </c>
      <c r="AE65" s="79">
        <f t="shared" si="37"/>
        <v>0.02050031634152072</v>
      </c>
      <c r="AF65" s="79">
        <f t="shared" si="37"/>
        <v>0.0033609110060459635</v>
      </c>
      <c r="AG65" s="79">
        <f t="shared" si="37"/>
        <v>-0.0036508011632069293</v>
      </c>
      <c r="AH65" s="79">
        <f t="shared" si="37"/>
        <v>-0.027004813430190233</v>
      </c>
      <c r="AI65" s="79">
        <f t="shared" si="37"/>
        <v>-0.09738325750987986</v>
      </c>
      <c r="AJ65" s="79">
        <f t="shared" si="37"/>
        <v>-3.850355163703689E-05</v>
      </c>
      <c r="AK65" s="79">
        <f t="shared" si="37"/>
        <v>0.011445439730563</v>
      </c>
      <c r="AL65" s="79">
        <f t="shared" si="37"/>
        <v>-0.037369129063215434</v>
      </c>
      <c r="AM65" s="79">
        <f t="shared" si="37"/>
        <v>-0.03905788022911483</v>
      </c>
      <c r="AN65" s="79">
        <f t="shared" si="37"/>
        <v>-0.006885290212433892</v>
      </c>
      <c r="AO65" s="79">
        <f t="shared" si="37"/>
        <v>0.006515400607950417</v>
      </c>
      <c r="AP65" s="79">
        <f t="shared" si="37"/>
        <v>0.02477903658293612</v>
      </c>
      <c r="AQ65" s="79">
        <f t="shared" si="37"/>
        <v>7.595865171872163E-05</v>
      </c>
      <c r="AR65" s="79">
        <f t="shared" si="37"/>
        <v>-0.0024746257785347447</v>
      </c>
      <c r="AS65" s="79">
        <f t="shared" si="37"/>
        <v>-0.06027339397691245</v>
      </c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</row>
    <row r="66" spans="1:59" s="90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1" t="s">
        <v>60</v>
      </c>
      <c r="Z66" s="93"/>
      <c r="AA66" s="93"/>
      <c r="AB66" s="79">
        <f aca="true" t="shared" si="38" ref="AB66:AS66">AB41/AA41-1</f>
        <v>0.017213640333815894</v>
      </c>
      <c r="AC66" s="79">
        <f t="shared" si="38"/>
        <v>0.06781362726648088</v>
      </c>
      <c r="AD66" s="79">
        <f t="shared" si="38"/>
        <v>-0.016694896441720286</v>
      </c>
      <c r="AE66" s="79">
        <f t="shared" si="38"/>
        <v>0.13903970560480494</v>
      </c>
      <c r="AF66" s="79">
        <f t="shared" si="38"/>
        <v>0.021572799123918518</v>
      </c>
      <c r="AG66" s="79">
        <f t="shared" si="38"/>
        <v>0.027075287913209678</v>
      </c>
      <c r="AH66" s="79">
        <f t="shared" si="38"/>
        <v>0.051005772771510305</v>
      </c>
      <c r="AI66" s="79">
        <f t="shared" si="38"/>
        <v>0.01417193969436159</v>
      </c>
      <c r="AJ66" s="79">
        <f t="shared" si="38"/>
        <v>0.004363185357309618</v>
      </c>
      <c r="AK66" s="79">
        <f t="shared" si="38"/>
        <v>0.037636483869934345</v>
      </c>
      <c r="AL66" s="79">
        <f t="shared" si="38"/>
        <v>-0.0028490301280766905</v>
      </c>
      <c r="AM66" s="79">
        <f t="shared" si="38"/>
        <v>0.010356625844340828</v>
      </c>
      <c r="AN66" s="79">
        <f t="shared" si="38"/>
        <v>0.0742681593038248</v>
      </c>
      <c r="AO66" s="79">
        <f t="shared" si="38"/>
        <v>-0.06452981943516345</v>
      </c>
      <c r="AP66" s="79">
        <f t="shared" si="38"/>
        <v>-0.029025541318395964</v>
      </c>
      <c r="AQ66" s="79">
        <f t="shared" si="38"/>
        <v>-0.08773010878969167</v>
      </c>
      <c r="AR66" s="79">
        <f t="shared" si="38"/>
        <v>0.014569409613287787</v>
      </c>
      <c r="AS66" s="79">
        <f t="shared" si="38"/>
        <v>0.002850215580149973</v>
      </c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s="90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2" t="s">
        <v>91</v>
      </c>
      <c r="Z67" s="94"/>
      <c r="AA67" s="94"/>
      <c r="AB67" s="80">
        <f aca="true" t="shared" si="39" ref="AB67:AQ67">AB42/AA42-1</f>
        <v>0.4654616072000939</v>
      </c>
      <c r="AC67" s="80">
        <f t="shared" si="39"/>
        <v>0.06111054988695619</v>
      </c>
      <c r="AD67" s="80">
        <f t="shared" si="39"/>
        <v>-0.06558954790148375</v>
      </c>
      <c r="AE67" s="80">
        <f t="shared" si="39"/>
        <v>-0.038808462468982174</v>
      </c>
      <c r="AF67" s="80">
        <f t="shared" si="39"/>
        <v>-0.004431749225660697</v>
      </c>
      <c r="AG67" s="80">
        <f t="shared" si="39"/>
        <v>-0.03052621537120148</v>
      </c>
      <c r="AH67" s="80">
        <f t="shared" si="39"/>
        <v>-0.0282431516377053</v>
      </c>
      <c r="AI67" s="80">
        <f t="shared" si="39"/>
        <v>-0.10932087938223511</v>
      </c>
      <c r="AJ67" s="80">
        <f t="shared" si="39"/>
        <v>-0.10931774677423278</v>
      </c>
      <c r="AK67" s="80">
        <f t="shared" si="39"/>
        <v>-0.05335527045028876</v>
      </c>
      <c r="AL67" s="80">
        <f t="shared" si="39"/>
        <v>-0.09970280178871038</v>
      </c>
      <c r="AM67" s="80">
        <f t="shared" si="39"/>
        <v>-0.046219203563227396</v>
      </c>
      <c r="AN67" s="80">
        <f t="shared" si="39"/>
        <v>0.11384228609756075</v>
      </c>
      <c r="AO67" s="80">
        <f t="shared" si="39"/>
        <v>0.015559460776280565</v>
      </c>
      <c r="AP67" s="80">
        <f t="shared" si="39"/>
        <v>0.0744344497552416</v>
      </c>
      <c r="AQ67" s="80">
        <f t="shared" si="39"/>
        <v>-0.04548006381182257</v>
      </c>
      <c r="AR67" s="80">
        <f>AR42/AQ42-1</f>
        <v>0.045585772367064514</v>
      </c>
      <c r="AS67" s="80">
        <f>AS42/AR42-1</f>
        <v>0.0084498888149529</v>
      </c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</row>
    <row r="68" spans="1:59" s="90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3" t="s">
        <v>57</v>
      </c>
      <c r="Z68" s="95"/>
      <c r="AA68" s="95"/>
      <c r="AB68" s="81">
        <f aca="true" t="shared" si="40" ref="AB68:AN68">AB43/AA43-1</f>
        <v>0.008249855192478117</v>
      </c>
      <c r="AC68" s="81">
        <f t="shared" si="40"/>
        <v>0.007126593541888493</v>
      </c>
      <c r="AD68" s="81">
        <f t="shared" si="40"/>
        <v>-0.0062706584215616035</v>
      </c>
      <c r="AE68" s="81">
        <f t="shared" si="40"/>
        <v>0.05192938705685135</v>
      </c>
      <c r="AF68" s="81">
        <f t="shared" si="40"/>
        <v>0.010797433094557274</v>
      </c>
      <c r="AG68" s="81">
        <f t="shared" si="40"/>
        <v>0.010071025933367395</v>
      </c>
      <c r="AH68" s="81">
        <f t="shared" si="40"/>
        <v>-0.003281144449826301</v>
      </c>
      <c r="AI68" s="81">
        <f t="shared" si="40"/>
        <v>-0.029122087648107864</v>
      </c>
      <c r="AJ68" s="81">
        <f t="shared" si="40"/>
        <v>0.02917767027437712</v>
      </c>
      <c r="AK68" s="81">
        <f t="shared" si="40"/>
        <v>0.016807410415509816</v>
      </c>
      <c r="AL68" s="81">
        <f t="shared" si="40"/>
        <v>-0.012673366392142338</v>
      </c>
      <c r="AM68" s="81">
        <f t="shared" si="40"/>
        <v>0.030543479840381194</v>
      </c>
      <c r="AN68" s="81">
        <f t="shared" si="40"/>
        <v>0.005603247703540815</v>
      </c>
      <c r="AO68" s="81">
        <f>AO43/AN43-1</f>
        <v>-0.0011435004671596083</v>
      </c>
      <c r="AP68" s="81">
        <f>AP43/AO43-1</f>
        <v>0.003875813529283345</v>
      </c>
      <c r="AQ68" s="81">
        <f>AQ43/AP43-1</f>
        <v>-0.015603926676058255</v>
      </c>
      <c r="AR68" s="81">
        <f>AR43/AQ43-1</f>
        <v>0.026520735899405734</v>
      </c>
      <c r="AS68" s="81">
        <f>AS43/AR43-1</f>
        <v>-0.06499458887864717</v>
      </c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</row>
    <row r="77" spans="25:57" ht="14.25">
      <c r="Y77" s="1" t="s">
        <v>120</v>
      </c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</row>
    <row r="78" spans="25:59" ht="27.75">
      <c r="Y78" s="400" t="s">
        <v>44</v>
      </c>
      <c r="Z78" s="401" t="s">
        <v>124</v>
      </c>
      <c r="AA78" s="386">
        <v>1990</v>
      </c>
      <c r="AB78" s="386">
        <f aca="true" t="shared" si="41" ref="AB78:BE78">AA78+1</f>
        <v>1991</v>
      </c>
      <c r="AC78" s="386">
        <f t="shared" si="41"/>
        <v>1992</v>
      </c>
      <c r="AD78" s="386">
        <f t="shared" si="41"/>
        <v>1993</v>
      </c>
      <c r="AE78" s="386">
        <f t="shared" si="41"/>
        <v>1994</v>
      </c>
      <c r="AF78" s="386">
        <f t="shared" si="41"/>
        <v>1995</v>
      </c>
      <c r="AG78" s="386">
        <f t="shared" si="41"/>
        <v>1996</v>
      </c>
      <c r="AH78" s="386">
        <f t="shared" si="41"/>
        <v>1997</v>
      </c>
      <c r="AI78" s="386">
        <f t="shared" si="41"/>
        <v>1998</v>
      </c>
      <c r="AJ78" s="386">
        <f t="shared" si="41"/>
        <v>1999</v>
      </c>
      <c r="AK78" s="386">
        <f t="shared" si="41"/>
        <v>2000</v>
      </c>
      <c r="AL78" s="386">
        <f t="shared" si="41"/>
        <v>2001</v>
      </c>
      <c r="AM78" s="386">
        <f t="shared" si="41"/>
        <v>2002</v>
      </c>
      <c r="AN78" s="386">
        <f t="shared" si="41"/>
        <v>2003</v>
      </c>
      <c r="AO78" s="386">
        <f t="shared" si="41"/>
        <v>2004</v>
      </c>
      <c r="AP78" s="386">
        <f t="shared" si="41"/>
        <v>2005</v>
      </c>
      <c r="AQ78" s="386">
        <f t="shared" si="41"/>
        <v>2006</v>
      </c>
      <c r="AR78" s="386">
        <f t="shared" si="41"/>
        <v>2007</v>
      </c>
      <c r="AS78" s="387" t="s">
        <v>205</v>
      </c>
      <c r="AT78" s="386" t="e">
        <f t="shared" si="41"/>
        <v>#VALUE!</v>
      </c>
      <c r="AU78" s="386" t="e">
        <f t="shared" si="41"/>
        <v>#VALUE!</v>
      </c>
      <c r="AV78" s="386" t="e">
        <f t="shared" si="41"/>
        <v>#VALUE!</v>
      </c>
      <c r="AW78" s="386" t="e">
        <f t="shared" si="41"/>
        <v>#VALUE!</v>
      </c>
      <c r="AX78" s="386" t="e">
        <f t="shared" si="41"/>
        <v>#VALUE!</v>
      </c>
      <c r="AY78" s="386" t="e">
        <f t="shared" si="41"/>
        <v>#VALUE!</v>
      </c>
      <c r="AZ78" s="386" t="e">
        <f t="shared" si="41"/>
        <v>#VALUE!</v>
      </c>
      <c r="BA78" s="386" t="e">
        <f t="shared" si="41"/>
        <v>#VALUE!</v>
      </c>
      <c r="BB78" s="386" t="e">
        <f t="shared" si="41"/>
        <v>#VALUE!</v>
      </c>
      <c r="BC78" s="386" t="e">
        <f t="shared" si="41"/>
        <v>#VALUE!</v>
      </c>
      <c r="BD78" s="386" t="e">
        <f t="shared" si="41"/>
        <v>#VALUE!</v>
      </c>
      <c r="BE78" s="386" t="e">
        <f t="shared" si="41"/>
        <v>#VALUE!</v>
      </c>
      <c r="BF78" s="402" t="s">
        <v>45</v>
      </c>
      <c r="BG78" s="73" t="s">
        <v>46</v>
      </c>
    </row>
    <row r="79" spans="1:59" s="90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1" t="s">
        <v>48</v>
      </c>
      <c r="Z79" s="74">
        <f>Z36</f>
        <v>482.1117640299221</v>
      </c>
      <c r="AA79" s="74">
        <f aca="true" t="shared" si="42" ref="AA79:AI79">AA36</f>
        <v>482.1689144645741</v>
      </c>
      <c r="AB79" s="74">
        <f t="shared" si="42"/>
        <v>476.07085077485743</v>
      </c>
      <c r="AC79" s="74">
        <f t="shared" si="42"/>
        <v>466.38568607030146</v>
      </c>
      <c r="AD79" s="74">
        <f t="shared" si="42"/>
        <v>455.31449201192277</v>
      </c>
      <c r="AE79" s="74">
        <f t="shared" si="42"/>
        <v>472.9318430814632</v>
      </c>
      <c r="AF79" s="74">
        <f t="shared" si="42"/>
        <v>471.4585162718058</v>
      </c>
      <c r="AG79" s="74">
        <f t="shared" si="42"/>
        <v>480.15899242668013</v>
      </c>
      <c r="AH79" s="74">
        <f t="shared" si="42"/>
        <v>480.44239260556725</v>
      </c>
      <c r="AI79" s="74">
        <f t="shared" si="42"/>
        <v>444.8645600316051</v>
      </c>
      <c r="AJ79" s="74">
        <f aca="true" t="shared" si="43" ref="AJ79:AO79">AJ36</f>
        <v>456.4523190695422</v>
      </c>
      <c r="AK79" s="74">
        <f t="shared" si="43"/>
        <v>467.19557337436123</v>
      </c>
      <c r="AL79" s="74">
        <f t="shared" si="43"/>
        <v>449.63320365291133</v>
      </c>
      <c r="AM79" s="74">
        <f t="shared" si="43"/>
        <v>461.16454735925106</v>
      </c>
      <c r="AN79" s="74">
        <f t="shared" si="43"/>
        <v>465.0255108832395</v>
      </c>
      <c r="AO79" s="74">
        <f t="shared" si="43"/>
        <v>465.3164112436269</v>
      </c>
      <c r="AP79" s="74">
        <f aca="true" t="shared" si="44" ref="AP79:AQ82">AP36</f>
        <v>459.3423304685672</v>
      </c>
      <c r="AQ79" s="74">
        <f t="shared" si="44"/>
        <v>457.23830643831474</v>
      </c>
      <c r="AR79" s="74">
        <f aca="true" t="shared" si="45" ref="AR79:AS82">AR36</f>
        <v>468.3244603994051</v>
      </c>
      <c r="AS79" s="74">
        <f t="shared" si="45"/>
        <v>419.5276709924477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</row>
    <row r="80" spans="1:59" s="90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1" t="s">
        <v>49</v>
      </c>
      <c r="Z80" s="74">
        <f>Z37</f>
        <v>217.37130450071916</v>
      </c>
      <c r="AA80" s="74">
        <f aca="true" t="shared" si="46" ref="AA80:AI80">AA37</f>
        <v>217.37928690536455</v>
      </c>
      <c r="AB80" s="74">
        <f t="shared" si="46"/>
        <v>228.85683908643318</v>
      </c>
      <c r="AC80" s="74">
        <f t="shared" si="46"/>
        <v>233.45494715330938</v>
      </c>
      <c r="AD80" s="74">
        <f t="shared" si="46"/>
        <v>237.97062043337166</v>
      </c>
      <c r="AE80" s="74">
        <f t="shared" si="46"/>
        <v>250.40371128854605</v>
      </c>
      <c r="AF80" s="74">
        <f t="shared" si="46"/>
        <v>257.5794488269094</v>
      </c>
      <c r="AG80" s="74">
        <f t="shared" si="46"/>
        <v>263.03281806756377</v>
      </c>
      <c r="AH80" s="74">
        <f t="shared" si="46"/>
        <v>264.7937782329332</v>
      </c>
      <c r="AI80" s="74">
        <f t="shared" si="46"/>
        <v>263.74351042558504</v>
      </c>
      <c r="AJ80" s="74">
        <f aca="true" t="shared" si="47" ref="AJ80:AO80">AJ37</f>
        <v>266.1861821630342</v>
      </c>
      <c r="AK80" s="74">
        <f t="shared" si="47"/>
        <v>265.32062705455996</v>
      </c>
      <c r="AL80" s="74">
        <f t="shared" si="47"/>
        <v>267.3636712477026</v>
      </c>
      <c r="AM80" s="74">
        <f t="shared" si="47"/>
        <v>262.26059868452575</v>
      </c>
      <c r="AN80" s="74">
        <f t="shared" si="47"/>
        <v>260.1438954488872</v>
      </c>
      <c r="AO80" s="74">
        <f t="shared" si="47"/>
        <v>259.4788793748395</v>
      </c>
      <c r="AP80" s="74">
        <f t="shared" si="44"/>
        <v>254.21347558603279</v>
      </c>
      <c r="AQ80" s="74">
        <f t="shared" si="44"/>
        <v>250.5721321242629</v>
      </c>
      <c r="AR80" s="74">
        <f t="shared" si="45"/>
        <v>245.78451246994697</v>
      </c>
      <c r="AS80" s="74">
        <f t="shared" si="45"/>
        <v>235.7478192093683</v>
      </c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</row>
    <row r="81" spans="1:59" s="90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1" t="s">
        <v>90</v>
      </c>
      <c r="Z81" s="74">
        <f>Z38</f>
        <v>164.29190388274029</v>
      </c>
      <c r="AA81" s="74">
        <f aca="true" t="shared" si="48" ref="AA81:AI81">AA38</f>
        <v>164.31119878811174</v>
      </c>
      <c r="AB81" s="74">
        <f t="shared" si="48"/>
        <v>163.55197515219038</v>
      </c>
      <c r="AC81" s="74">
        <f t="shared" si="48"/>
        <v>168.45581051044329</v>
      </c>
      <c r="AD81" s="74">
        <f t="shared" si="48"/>
        <v>169.17825970575578</v>
      </c>
      <c r="AE81" s="74">
        <f t="shared" si="48"/>
        <v>180.62075305618978</v>
      </c>
      <c r="AF81" s="74">
        <f t="shared" si="48"/>
        <v>185.13223890828658</v>
      </c>
      <c r="AG81" s="74">
        <f t="shared" si="48"/>
        <v>184.63144405689243</v>
      </c>
      <c r="AH81" s="74">
        <f t="shared" si="48"/>
        <v>181.55674474438607</v>
      </c>
      <c r="AI81" s="74">
        <f t="shared" si="48"/>
        <v>187.3829480190742</v>
      </c>
      <c r="AJ81" s="74">
        <f aca="true" t="shared" si="49" ref="AJ81:AO81">AJ38</f>
        <v>201.27571040103842</v>
      </c>
      <c r="AK81" s="74">
        <f t="shared" si="49"/>
        <v>206.0821828675441</v>
      </c>
      <c r="AL81" s="74">
        <f t="shared" si="49"/>
        <v>213.55640334155274</v>
      </c>
      <c r="AM81" s="74">
        <f t="shared" si="49"/>
        <v>227.393147380184</v>
      </c>
      <c r="AN81" s="74">
        <f t="shared" si="49"/>
        <v>231.58881628722867</v>
      </c>
      <c r="AO81" s="74">
        <f t="shared" si="49"/>
        <v>232.17906484713288</v>
      </c>
      <c r="AP81" s="74">
        <f t="shared" si="44"/>
        <v>235.67369093691715</v>
      </c>
      <c r="AQ81" s="74">
        <f t="shared" si="44"/>
        <v>234.83006775153717</v>
      </c>
      <c r="AR81" s="74">
        <f t="shared" si="45"/>
        <v>241.86865831577595</v>
      </c>
      <c r="AS81" s="74">
        <f t="shared" si="45"/>
        <v>232.20925297804754</v>
      </c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</row>
    <row r="82" spans="25:59" ht="14.25">
      <c r="Y82" s="61" t="s">
        <v>58</v>
      </c>
      <c r="Z82" s="74">
        <f>Z39</f>
        <v>127.44316412664075</v>
      </c>
      <c r="AA82" s="74">
        <f>AA39</f>
        <v>127.45038312484743</v>
      </c>
      <c r="AB82" s="74">
        <f aca="true" t="shared" si="50" ref="AB82:AI82">AB39</f>
        <v>129.37149400324654</v>
      </c>
      <c r="AC82" s="74">
        <f t="shared" si="50"/>
        <v>136.40914097138605</v>
      </c>
      <c r="AD82" s="74">
        <f t="shared" si="50"/>
        <v>137.91977515805328</v>
      </c>
      <c r="AE82" s="74">
        <f t="shared" si="50"/>
        <v>145.0184584185317</v>
      </c>
      <c r="AF82" s="74">
        <f t="shared" si="50"/>
        <v>148.10455486033692</v>
      </c>
      <c r="AG82" s="74">
        <f t="shared" si="50"/>
        <v>147.82619565475727</v>
      </c>
      <c r="AH82" s="74">
        <f t="shared" si="50"/>
        <v>144.3085907411061</v>
      </c>
      <c r="AI82" s="74">
        <f t="shared" si="50"/>
        <v>143.9275645343129</v>
      </c>
      <c r="AJ82" s="74">
        <f aca="true" t="shared" si="51" ref="AJ82:AO82">AJ39</f>
        <v>151.91526462304833</v>
      </c>
      <c r="AK82" s="74">
        <f t="shared" si="51"/>
        <v>157.53710268925025</v>
      </c>
      <c r="AL82" s="74">
        <f t="shared" si="51"/>
        <v>153.7263868357272</v>
      </c>
      <c r="AM82" s="74">
        <f t="shared" si="51"/>
        <v>165.44104748365376</v>
      </c>
      <c r="AN82" s="74">
        <f t="shared" si="51"/>
        <v>167.52448936935298</v>
      </c>
      <c r="AO82" s="74">
        <f t="shared" si="51"/>
        <v>167.55780430786152</v>
      </c>
      <c r="AP82" s="74">
        <f t="shared" si="44"/>
        <v>174.4171505145562</v>
      </c>
      <c r="AQ82" s="74">
        <f t="shared" si="44"/>
        <v>165.94905419161572</v>
      </c>
      <c r="AR82" s="74">
        <f t="shared" si="45"/>
        <v>179.96822601155077</v>
      </c>
      <c r="AS82" s="74">
        <f t="shared" si="45"/>
        <v>171.66291174311633</v>
      </c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4" spans="37:38" ht="14.25">
      <c r="AK84" s="164"/>
      <c r="AL84" s="163"/>
    </row>
    <row r="85" spans="37:39" ht="14.25">
      <c r="AK85" s="164"/>
      <c r="AL85" s="163"/>
      <c r="AM85" s="163"/>
    </row>
    <row r="86" ht="14.25">
      <c r="AM86" s="163"/>
    </row>
    <row r="87" ht="14.25">
      <c r="AM87" s="163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E45" sqref="E45"/>
    </sheetView>
  </sheetViews>
  <sheetFormatPr defaultColWidth="9.00390625" defaultRowHeight="13.5"/>
  <cols>
    <col min="1" max="1" width="1.625" style="242" customWidth="1"/>
    <col min="2" max="2" width="13.625" style="242" customWidth="1"/>
    <col min="3" max="3" width="10.75390625" style="242" customWidth="1"/>
    <col min="4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73" t="s">
        <v>126</v>
      </c>
      <c r="C2" s="64" t="s">
        <v>127</v>
      </c>
      <c r="E2" s="242"/>
    </row>
    <row r="3" spans="4:5" ht="13.5" thickBot="1">
      <c r="D3" s="277" t="s">
        <v>133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CO2-Sector'!$Z$5</f>
        <v>317760.4781841786</v>
      </c>
      <c r="D5" s="379">
        <f>'3) Allocated_CO2-Sector'!$Z$5</f>
        <v>67857.73000644721</v>
      </c>
      <c r="E5" s="244">
        <f aca="true" t="shared" si="0" ref="E5:F12">C5/C$13</f>
        <v>0.2777312146404276</v>
      </c>
      <c r="F5" s="245">
        <f>D5/D$13</f>
        <v>0.059309483309970476</v>
      </c>
      <c r="H5" s="65" t="s">
        <v>63</v>
      </c>
      <c r="I5" s="246"/>
    </row>
    <row r="6" spans="2:9" ht="12.75">
      <c r="B6" s="66" t="s">
        <v>2</v>
      </c>
      <c r="C6" s="378">
        <f>'2) CO2-Sector'!$Z$10</f>
        <v>389990.97210019204</v>
      </c>
      <c r="D6" s="379">
        <f>'3) Allocated_CO2-Sector'!$Z$6</f>
        <v>482111.7640299221</v>
      </c>
      <c r="E6" s="244">
        <f t="shared" si="0"/>
        <v>0.340862611357879</v>
      </c>
      <c r="F6" s="245">
        <f t="shared" si="0"/>
        <v>0.4213786641485999</v>
      </c>
      <c r="H6" s="65" t="s">
        <v>64</v>
      </c>
      <c r="I6" s="243"/>
    </row>
    <row r="7" spans="2:9" ht="12.75">
      <c r="B7" s="66" t="s">
        <v>65</v>
      </c>
      <c r="C7" s="378">
        <f>'2) CO2-Sector'!$Z$19</f>
        <v>211053.69277127297</v>
      </c>
      <c r="D7" s="379">
        <f>'3) Allocated_CO2-Sector'!$Z$15</f>
        <v>217371.30450071915</v>
      </c>
      <c r="E7" s="244">
        <f t="shared" si="0"/>
        <v>0.18446661077133222</v>
      </c>
      <c r="F7" s="245">
        <f t="shared" si="0"/>
        <v>0.18998837354457654</v>
      </c>
      <c r="H7" s="246"/>
      <c r="I7" s="243"/>
    </row>
    <row r="8" spans="2:9" ht="12.75">
      <c r="B8" s="66" t="s">
        <v>92</v>
      </c>
      <c r="C8" s="378">
        <f>'2) CO2-Sector'!$Z$26</f>
        <v>83602.42911544416</v>
      </c>
      <c r="D8" s="379">
        <f>'3) Allocated_CO2-Sector'!$Z$22</f>
        <v>164291.9038827403</v>
      </c>
      <c r="E8" s="244">
        <f t="shared" si="0"/>
        <v>0.07307077430713231</v>
      </c>
      <c r="F8" s="245">
        <f t="shared" si="0"/>
        <v>0.14359554807346</v>
      </c>
      <c r="H8" s="243"/>
      <c r="I8" s="243"/>
    </row>
    <row r="9" spans="2:9" ht="12.75">
      <c r="B9" s="66" t="s">
        <v>39</v>
      </c>
      <c r="C9" s="378">
        <f>'2) CO2-Sector'!$Z$25</f>
        <v>56668.294375382</v>
      </c>
      <c r="D9" s="379">
        <f>'3) Allocated_CO2-Sector'!$Z$21</f>
        <v>127443.16412664075</v>
      </c>
      <c r="E9" s="244">
        <f t="shared" si="0"/>
        <v>0.04952961525741996</v>
      </c>
      <c r="F9" s="245">
        <f t="shared" si="0"/>
        <v>0.11138875725758408</v>
      </c>
      <c r="H9" s="243"/>
      <c r="I9" s="243"/>
    </row>
    <row r="10" spans="2:9" ht="12.75">
      <c r="B10" s="66" t="s">
        <v>40</v>
      </c>
      <c r="C10" s="378">
        <f>'2) CO2-Sector'!$Z$28</f>
        <v>62318.39243632471</v>
      </c>
      <c r="D10" s="379">
        <f>'3) Allocated_CO2-Sector'!$Z$24</f>
        <v>62318.39243632471</v>
      </c>
      <c r="E10" s="244">
        <f t="shared" si="0"/>
        <v>0.05446795310947219</v>
      </c>
      <c r="F10" s="245">
        <f t="shared" si="0"/>
        <v>0.054467953109472195</v>
      </c>
      <c r="H10" s="246"/>
      <c r="I10" s="246"/>
    </row>
    <row r="11" spans="2:9" ht="12.75">
      <c r="B11" s="66" t="s">
        <v>41</v>
      </c>
      <c r="C11" s="378">
        <f>'2) CO2-Sector'!$Z$29</f>
        <v>22698.6262976251</v>
      </c>
      <c r="D11" s="379">
        <f>'3) Allocated_CO2-Sector'!$Z$25</f>
        <v>22698.6262976251</v>
      </c>
      <c r="E11" s="244">
        <f t="shared" si="0"/>
        <v>0.01983921061654059</v>
      </c>
      <c r="F11" s="245">
        <f t="shared" si="0"/>
        <v>0.019839210616540596</v>
      </c>
      <c r="H11" s="243"/>
      <c r="I11" s="243"/>
    </row>
    <row r="12" spans="2:9" ht="13.5" thickBot="1">
      <c r="B12" s="67" t="s">
        <v>42</v>
      </c>
      <c r="C12" s="380">
        <f>'2) CO2-Sector'!$Z$27</f>
        <v>36.6235166957</v>
      </c>
      <c r="D12" s="381">
        <f>'3) Allocated_CO2-Sector'!$Z$23</f>
        <v>36.6235166957</v>
      </c>
      <c r="E12" s="247">
        <f t="shared" si="0"/>
        <v>3.200993979624236E-05</v>
      </c>
      <c r="F12" s="248">
        <f t="shared" si="0"/>
        <v>3.2009939796242365E-05</v>
      </c>
      <c r="H12" s="243"/>
      <c r="I12" s="243"/>
    </row>
    <row r="13" spans="2:6" ht="13.5" thickBot="1">
      <c r="B13" s="68" t="s">
        <v>43</v>
      </c>
      <c r="C13" s="249">
        <f>SUM(C5:C12)</f>
        <v>1144129.5087971152</v>
      </c>
      <c r="D13" s="250">
        <f>SUM(D5:D12)</f>
        <v>1144129.508797115</v>
      </c>
      <c r="E13" s="251"/>
      <c r="F13" s="251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M24" sqref="M24"/>
    </sheetView>
  </sheetViews>
  <sheetFormatPr defaultColWidth="9.00390625" defaultRowHeight="13.5"/>
  <cols>
    <col min="1" max="1" width="1.625" style="242" customWidth="1"/>
    <col min="2" max="2" width="13.625" style="242" customWidth="1"/>
    <col min="3" max="4" width="10.625" style="242" customWidth="1"/>
    <col min="5" max="5" width="9.875" style="252" customWidth="1"/>
    <col min="6" max="6" width="9.875" style="242" customWidth="1"/>
    <col min="7" max="16384" width="9.00390625" style="242" customWidth="1"/>
  </cols>
  <sheetData>
    <row r="1" ht="12.75">
      <c r="E1" s="242"/>
    </row>
    <row r="2" spans="2:5" ht="12.75">
      <c r="B2" s="242">
        <v>2008</v>
      </c>
      <c r="C2" s="64" t="s">
        <v>209</v>
      </c>
      <c r="E2" s="242"/>
    </row>
    <row r="3" spans="4:5" ht="13.5" thickBot="1">
      <c r="D3" s="277" t="s">
        <v>70</v>
      </c>
      <c r="E3" s="242"/>
    </row>
    <row r="4" spans="2:9" ht="25.5">
      <c r="B4" s="389"/>
      <c r="C4" s="390" t="s">
        <v>37</v>
      </c>
      <c r="D4" s="391" t="s">
        <v>38</v>
      </c>
      <c r="E4" s="392" t="s">
        <v>0</v>
      </c>
      <c r="F4" s="393" t="s">
        <v>1</v>
      </c>
      <c r="H4" s="65" t="s">
        <v>62</v>
      </c>
      <c r="I4" s="243"/>
    </row>
    <row r="5" spans="2:9" ht="12.75">
      <c r="B5" s="66" t="s">
        <v>101</v>
      </c>
      <c r="C5" s="378">
        <f>'2) CO2-Sector'!$AS$5</f>
        <v>412391.87448116334</v>
      </c>
      <c r="D5" s="379">
        <f>'3) Allocated_CO2-Sector'!$AS$5</f>
        <v>78368.20621795137</v>
      </c>
      <c r="E5" s="244">
        <f aca="true" t="shared" si="0" ref="E5:F12">C5/C$13</f>
        <v>0.33908567067410855</v>
      </c>
      <c r="F5" s="245">
        <f t="shared" si="0"/>
        <v>0.064437583301983</v>
      </c>
      <c r="H5" s="65" t="s">
        <v>63</v>
      </c>
      <c r="I5" s="246"/>
    </row>
    <row r="6" spans="2:9" ht="12.75">
      <c r="B6" s="66" t="s">
        <v>2</v>
      </c>
      <c r="C6" s="378">
        <f>'2) CO2-Sector'!$AS$10</f>
        <v>342098.9647565937</v>
      </c>
      <c r="D6" s="379">
        <f>'3) Allocated_CO2-Sector'!$AS$6</f>
        <v>419527.6709924477</v>
      </c>
      <c r="E6" s="244">
        <f t="shared" si="0"/>
        <v>0.2812879304359483</v>
      </c>
      <c r="F6" s="245">
        <f t="shared" si="0"/>
        <v>0.3449530179608779</v>
      </c>
      <c r="H6" s="65" t="s">
        <v>64</v>
      </c>
      <c r="I6" s="243"/>
    </row>
    <row r="7" spans="2:9" ht="12.75">
      <c r="B7" s="66" t="s">
        <v>65</v>
      </c>
      <c r="C7" s="378">
        <f>'2) CO2-Sector'!$AS$19</f>
        <v>228371.7930641732</v>
      </c>
      <c r="D7" s="379">
        <f>'3) Allocated_CO2-Sector'!$AS$15</f>
        <v>235747.8192093683</v>
      </c>
      <c r="E7" s="244">
        <f t="shared" si="0"/>
        <v>0.18777674199240552</v>
      </c>
      <c r="F7" s="245">
        <f t="shared" si="0"/>
        <v>0.1938416160287815</v>
      </c>
      <c r="H7" s="246"/>
      <c r="I7" s="243"/>
    </row>
    <row r="8" spans="2:9" ht="12.75">
      <c r="B8" s="66" t="s">
        <v>92</v>
      </c>
      <c r="C8" s="378">
        <f>'2) CO2-Sector'!$AS$26</f>
        <v>95417.1752447015</v>
      </c>
      <c r="D8" s="379">
        <f>'3) Allocated_CO2-Sector'!$AS$22</f>
        <v>232209.25297804753</v>
      </c>
      <c r="E8" s="244">
        <f t="shared" si="0"/>
        <v>0.0784559513991016</v>
      </c>
      <c r="F8" s="245">
        <f t="shared" si="0"/>
        <v>0.19093206039002955</v>
      </c>
      <c r="H8" s="243"/>
      <c r="I8" s="243"/>
    </row>
    <row r="9" spans="2:9" ht="12.75">
      <c r="B9" s="66" t="s">
        <v>39</v>
      </c>
      <c r="C9" s="378">
        <f>'2) CO2-Sector'!$AS$25</f>
        <v>59236.05359429945</v>
      </c>
      <c r="D9" s="379">
        <f>'3) Allocated_CO2-Sector'!$AS$21</f>
        <v>171662.91174311633</v>
      </c>
      <c r="E9" s="244">
        <f t="shared" si="0"/>
        <v>0.04870633541551006</v>
      </c>
      <c r="F9" s="245">
        <f t="shared" si="0"/>
        <v>0.1411483522354019</v>
      </c>
      <c r="H9" s="243"/>
      <c r="I9" s="243"/>
    </row>
    <row r="10" spans="2:9" ht="12.75">
      <c r="B10" s="66" t="s">
        <v>40</v>
      </c>
      <c r="C10" s="378">
        <f>'2) CO2-Sector'!$AS$28</f>
        <v>50490.369421266856</v>
      </c>
      <c r="D10" s="379">
        <f>'3) Allocated_CO2-Sector'!$AS$24</f>
        <v>50490.369421266856</v>
      </c>
      <c r="E10" s="244">
        <f t="shared" si="0"/>
        <v>0.04151527184994471</v>
      </c>
      <c r="F10" s="245">
        <f t="shared" si="0"/>
        <v>0.041515271849944704</v>
      </c>
      <c r="H10" s="246"/>
      <c r="I10" s="246"/>
    </row>
    <row r="11" spans="2:9" ht="12.75">
      <c r="B11" s="66" t="s">
        <v>41</v>
      </c>
      <c r="C11" s="378">
        <f>'2) CO2-Sector'!$AS$29</f>
        <v>28143.781842774297</v>
      </c>
      <c r="D11" s="379">
        <f>'3) Allocated_CO2-Sector'!$AS$25</f>
        <v>28143.781842774297</v>
      </c>
      <c r="E11" s="244">
        <f t="shared" si="0"/>
        <v>0.023140982478060002</v>
      </c>
      <c r="F11" s="245">
        <f t="shared" si="0"/>
        <v>0.02314098247806</v>
      </c>
      <c r="H11" s="243"/>
      <c r="I11" s="243"/>
    </row>
    <row r="12" spans="2:9" ht="13.5" thickBot="1">
      <c r="B12" s="67" t="s">
        <v>42</v>
      </c>
      <c r="C12" s="380">
        <f>'2) CO2-Sector'!$AS$27</f>
        <v>37.8426032347</v>
      </c>
      <c r="D12" s="381">
        <f>'3) Allocated_CO2-Sector'!$AS$23</f>
        <v>37.8426032347</v>
      </c>
      <c r="E12" s="247">
        <f t="shared" si="0"/>
        <v>3.111575492130254E-05</v>
      </c>
      <c r="F12" s="248">
        <f t="shared" si="0"/>
        <v>3.1115754921302536E-05</v>
      </c>
      <c r="H12" s="243"/>
      <c r="I12" s="243"/>
    </row>
    <row r="13" spans="2:6" ht="13.5" thickBot="1">
      <c r="B13" s="68" t="s">
        <v>43</v>
      </c>
      <c r="C13" s="249">
        <f>SUM(C5:C12)</f>
        <v>1216187.855008207</v>
      </c>
      <c r="D13" s="250">
        <f>SUM(D5:D12)</f>
        <v>1216187.8550082073</v>
      </c>
      <c r="E13" s="251"/>
      <c r="F13" s="251"/>
    </row>
    <row r="14" spans="2:6" ht="12.75">
      <c r="B14" s="263"/>
      <c r="C14" s="264"/>
      <c r="D14" s="264"/>
      <c r="E14" s="251"/>
      <c r="F14" s="251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N36" sqref="BN36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3.125" style="72" customWidth="1"/>
    <col min="59" max="60" width="9.125" style="72" customWidth="1"/>
    <col min="61" max="65" width="9.625" style="72" customWidth="1"/>
    <col min="66" max="66" width="16.625" style="72" bestFit="1" customWidth="1"/>
    <col min="67" max="67" width="9.125" style="72" customWidth="1"/>
    <col min="68" max="68" width="9.00390625" style="72" customWidth="1"/>
    <col min="69" max="16384" width="9.625" style="72" customWidth="1"/>
  </cols>
  <sheetData>
    <row r="2" spans="26:27" ht="18.75">
      <c r="Z2" s="172"/>
      <c r="AA2" s="172" t="s">
        <v>3</v>
      </c>
    </row>
    <row r="4" spans="25:61" ht="14.25">
      <c r="Y4" s="69" t="s">
        <v>66</v>
      </c>
      <c r="BG4" s="199"/>
      <c r="BH4" s="199"/>
      <c r="BI4" s="193"/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1" ht="14.25">
      <c r="Y6" s="61" t="s">
        <v>7</v>
      </c>
      <c r="Z6" s="74">
        <v>17894.843350774765</v>
      </c>
      <c r="AA6" s="74">
        <v>17911.89588084247</v>
      </c>
      <c r="AB6" s="74">
        <v>18033.276605738025</v>
      </c>
      <c r="AC6" s="74">
        <v>18118.499916303354</v>
      </c>
      <c r="AD6" s="74">
        <v>18204.28001682693</v>
      </c>
      <c r="AE6" s="74">
        <v>18069.13531755808</v>
      </c>
      <c r="AF6" s="74">
        <v>17756.378017012437</v>
      </c>
      <c r="AG6" s="74">
        <v>17371.11307271008</v>
      </c>
      <c r="AH6" s="74">
        <v>16922.653377760707</v>
      </c>
      <c r="AI6" s="74">
        <v>16623.547030334576</v>
      </c>
      <c r="AJ6" s="74">
        <v>16304.45221345421</v>
      </c>
      <c r="AK6" s="74">
        <v>16121.370778792189</v>
      </c>
      <c r="AL6" s="74">
        <v>15939.454695030672</v>
      </c>
      <c r="AM6" s="74">
        <v>15747.816750405555</v>
      </c>
      <c r="AN6" s="74">
        <v>15594.9565954018</v>
      </c>
      <c r="AO6" s="74">
        <v>15473.08671045758</v>
      </c>
      <c r="AP6" s="74">
        <v>15392.650799230028</v>
      </c>
      <c r="AQ6" s="74">
        <v>15294.82468465145</v>
      </c>
      <c r="AR6" s="74">
        <v>15126.026862359839</v>
      </c>
      <c r="AS6" s="74">
        <v>14956.684784493267</v>
      </c>
      <c r="AT6" s="74" t="e">
        <f>#REF!</f>
        <v>#REF!</v>
      </c>
      <c r="AU6" s="74" t="e">
        <f>#REF!</f>
        <v>#REF!</v>
      </c>
      <c r="AV6" s="74" t="e">
        <f>#REF!</f>
        <v>#REF!</v>
      </c>
      <c r="AW6" s="74" t="e">
        <f>#REF!</f>
        <v>#REF!</v>
      </c>
      <c r="AX6" s="74" t="e">
        <f>#REF!</f>
        <v>#REF!</v>
      </c>
      <c r="AY6" s="74" t="e">
        <f>#REF!</f>
        <v>#REF!</v>
      </c>
      <c r="AZ6" s="74" t="e">
        <f>#REF!</f>
        <v>#REF!</v>
      </c>
      <c r="BA6" s="74" t="e">
        <f>#REF!</f>
        <v>#REF!</v>
      </c>
      <c r="BB6" s="74" t="e">
        <f>#REF!</f>
        <v>#REF!</v>
      </c>
      <c r="BC6" s="74" t="e">
        <f>#REF!</f>
        <v>#REF!</v>
      </c>
      <c r="BD6" s="74" t="e">
        <f>#REF!</f>
        <v>#REF!</v>
      </c>
      <c r="BE6" s="74" t="e">
        <f>#REF!</f>
        <v>#REF!</v>
      </c>
      <c r="BG6" s="196">
        <f aca="true" t="shared" si="1" ref="BG6:BG11">AS6/AR6-1</f>
        <v>-0.011195410361723446</v>
      </c>
      <c r="BH6" s="149">
        <f aca="true" t="shared" si="2" ref="BH6:BH11">AS6/Z6-1</f>
        <v>-0.1641902367451732</v>
      </c>
      <c r="BI6" s="228">
        <f>AS6-Z6</f>
        <v>-2938.1585662814978</v>
      </c>
    </row>
    <row r="7" spans="25:61" ht="14.25">
      <c r="Y7" s="61" t="s">
        <v>8</v>
      </c>
      <c r="Z7" s="74">
        <v>11263.537507839992</v>
      </c>
      <c r="AA7" s="74">
        <v>10485.154583417694</v>
      </c>
      <c r="AB7" s="74">
        <v>10367.107902036601</v>
      </c>
      <c r="AC7" s="74">
        <v>10287.437020592457</v>
      </c>
      <c r="AD7" s="74">
        <v>10097.489053050369</v>
      </c>
      <c r="AE7" s="74">
        <v>9910.767153930132</v>
      </c>
      <c r="AF7" s="74">
        <v>9627.999150227126</v>
      </c>
      <c r="AG7" s="74">
        <v>9384.610432655154</v>
      </c>
      <c r="AH7" s="74">
        <v>9106.973018006593</v>
      </c>
      <c r="AI7" s="74">
        <v>8775.43304603718</v>
      </c>
      <c r="AJ7" s="74">
        <v>8461.255896130715</v>
      </c>
      <c r="AK7" s="74">
        <v>8120.477189101151</v>
      </c>
      <c r="AL7" s="74">
        <v>7776.551521630759</v>
      </c>
      <c r="AM7" s="74">
        <v>7445.244616804793</v>
      </c>
      <c r="AN7" s="74">
        <v>7187.222799291732</v>
      </c>
      <c r="AO7" s="74">
        <v>6923.374141468966</v>
      </c>
      <c r="AP7" s="74">
        <v>6608.2658822597205</v>
      </c>
      <c r="AQ7" s="74">
        <v>6264.691463466466</v>
      </c>
      <c r="AR7" s="74">
        <v>5922.95095652265</v>
      </c>
      <c r="AS7" s="74">
        <v>5652.860363706388</v>
      </c>
      <c r="AT7" s="74" t="e">
        <f>#REF!</f>
        <v>#REF!</v>
      </c>
      <c r="AU7" s="74" t="e">
        <f>#REF!</f>
        <v>#REF!</v>
      </c>
      <c r="AV7" s="74" t="e">
        <f>#REF!</f>
        <v>#REF!</v>
      </c>
      <c r="AW7" s="74" t="e">
        <f>#REF!</f>
        <v>#REF!</v>
      </c>
      <c r="AX7" s="74" t="e">
        <f>#REF!</f>
        <v>#REF!</v>
      </c>
      <c r="AY7" s="74" t="e">
        <f>#REF!</f>
        <v>#REF!</v>
      </c>
      <c r="AZ7" s="74" t="e">
        <f>#REF!</f>
        <v>#REF!</v>
      </c>
      <c r="BA7" s="74" t="e">
        <f>#REF!</f>
        <v>#REF!</v>
      </c>
      <c r="BB7" s="74" t="e">
        <f>#REF!</f>
        <v>#REF!</v>
      </c>
      <c r="BC7" s="74" t="e">
        <f>#REF!</f>
        <v>#REF!</v>
      </c>
      <c r="BD7" s="74" t="e">
        <f>#REF!</f>
        <v>#REF!</v>
      </c>
      <c r="BE7" s="74" t="e">
        <f>#REF!</f>
        <v>#REF!</v>
      </c>
      <c r="BG7" s="196">
        <f t="shared" si="1"/>
        <v>-0.04560068026881514</v>
      </c>
      <c r="BH7" s="149">
        <f t="shared" si="2"/>
        <v>-0.4981274435521069</v>
      </c>
      <c r="BI7" s="228">
        <f>AS7-Z7</f>
        <v>-5610.677144133604</v>
      </c>
    </row>
    <row r="8" spans="25:61" ht="14.25">
      <c r="Y8" s="61" t="s">
        <v>10</v>
      </c>
      <c r="Z8" s="74">
        <v>829.2283520684678</v>
      </c>
      <c r="AA8" s="74">
        <v>830.5834171450952</v>
      </c>
      <c r="AB8" s="74">
        <v>835.6374855811265</v>
      </c>
      <c r="AC8" s="74">
        <v>850.6628271961565</v>
      </c>
      <c r="AD8" s="74">
        <v>870.8921989584416</v>
      </c>
      <c r="AE8" s="74">
        <v>869.821201738244</v>
      </c>
      <c r="AF8" s="74">
        <v>903.5176164152563</v>
      </c>
      <c r="AG8" s="74">
        <v>903.0589817395966</v>
      </c>
      <c r="AH8" s="74">
        <v>892.9864062960523</v>
      </c>
      <c r="AI8" s="74">
        <v>867.4907601597783</v>
      </c>
      <c r="AJ8" s="74">
        <v>892.1145637436865</v>
      </c>
      <c r="AK8" s="74">
        <v>893.0752773614067</v>
      </c>
      <c r="AL8" s="74">
        <v>877.4002231209264</v>
      </c>
      <c r="AM8" s="74">
        <v>883.2545780846993</v>
      </c>
      <c r="AN8" s="74">
        <v>836.8163416088273</v>
      </c>
      <c r="AO8" s="74">
        <v>825.1122817626497</v>
      </c>
      <c r="AP8" s="74">
        <v>805.3055632894125</v>
      </c>
      <c r="AQ8" s="74">
        <v>827.7974565041742</v>
      </c>
      <c r="AR8" s="74">
        <v>778.9640815178004</v>
      </c>
      <c r="AS8" s="74">
        <v>759.1104496511185</v>
      </c>
      <c r="AT8" s="74" t="e">
        <f>#REF!</f>
        <v>#REF!</v>
      </c>
      <c r="AU8" s="74" t="e">
        <f>#REF!</f>
        <v>#REF!</v>
      </c>
      <c r="AV8" s="74" t="e">
        <f>#REF!</f>
        <v>#REF!</v>
      </c>
      <c r="AW8" s="74" t="e">
        <f>#REF!</f>
        <v>#REF!</v>
      </c>
      <c r="AX8" s="74" t="e">
        <f>#REF!</f>
        <v>#REF!</v>
      </c>
      <c r="AY8" s="74" t="e">
        <f>#REF!</f>
        <v>#REF!</v>
      </c>
      <c r="AZ8" s="74" t="e">
        <f>#REF!</f>
        <v>#REF!</v>
      </c>
      <c r="BA8" s="74" t="e">
        <f>#REF!</f>
        <v>#REF!</v>
      </c>
      <c r="BB8" s="74" t="e">
        <f>#REF!</f>
        <v>#REF!</v>
      </c>
      <c r="BC8" s="74" t="e">
        <f>#REF!</f>
        <v>#REF!</v>
      </c>
      <c r="BD8" s="74" t="e">
        <f>#REF!</f>
        <v>#REF!</v>
      </c>
      <c r="BE8" s="74" t="e">
        <f>#REF!</f>
        <v>#REF!</v>
      </c>
      <c r="BG8" s="196">
        <f t="shared" si="1"/>
        <v>-0.02548722378571988</v>
      </c>
      <c r="BH8" s="149">
        <f t="shared" si="2"/>
        <v>-0.08455801377563088</v>
      </c>
      <c r="BI8" s="228">
        <f>AS8-Z8</f>
        <v>-70.11790241734923</v>
      </c>
    </row>
    <row r="9" spans="25:61" ht="14.25">
      <c r="Y9" s="61" t="s">
        <v>9</v>
      </c>
      <c r="Z9" s="74">
        <v>3037.142333933114</v>
      </c>
      <c r="AA9" s="74">
        <v>3037.142333933114</v>
      </c>
      <c r="AB9" s="74">
        <v>2794.7553920660994</v>
      </c>
      <c r="AC9" s="74">
        <v>2527.341347328765</v>
      </c>
      <c r="AD9" s="74">
        <v>2339.2289324546236</v>
      </c>
      <c r="AE9" s="74">
        <v>1979.5329942980513</v>
      </c>
      <c r="AF9" s="74">
        <v>1609.8706675415797</v>
      </c>
      <c r="AG9" s="74">
        <v>1560.4926364178943</v>
      </c>
      <c r="AH9" s="74">
        <v>1277.2465677578905</v>
      </c>
      <c r="AI9" s="74">
        <v>1137.9760595671057</v>
      </c>
      <c r="AJ9" s="74">
        <v>1128.4207842015603</v>
      </c>
      <c r="AK9" s="74">
        <v>1043.1473284945432</v>
      </c>
      <c r="AL9" s="74">
        <v>838.1818939516628</v>
      </c>
      <c r="AM9" s="74">
        <v>406.43521019414754</v>
      </c>
      <c r="AN9" s="74">
        <v>389.3568952848858</v>
      </c>
      <c r="AO9" s="74">
        <v>372.96572783203715</v>
      </c>
      <c r="AP9" s="74">
        <v>395.74281867591446</v>
      </c>
      <c r="AQ9" s="74">
        <v>408.51070586033063</v>
      </c>
      <c r="AR9" s="74">
        <v>416.4794648054953</v>
      </c>
      <c r="AS9" s="74">
        <v>408.541392609643</v>
      </c>
      <c r="AT9" s="74" t="e">
        <f>#REF!</f>
        <v>#REF!</v>
      </c>
      <c r="AU9" s="74" t="e">
        <f>#REF!</f>
        <v>#REF!</v>
      </c>
      <c r="AV9" s="74" t="e">
        <f>#REF!</f>
        <v>#REF!</v>
      </c>
      <c r="AW9" s="74" t="e">
        <f>#REF!</f>
        <v>#REF!</v>
      </c>
      <c r="AX9" s="74" t="e">
        <f>#REF!</f>
        <v>#REF!</v>
      </c>
      <c r="AY9" s="74" t="e">
        <f>#REF!</f>
        <v>#REF!</v>
      </c>
      <c r="AZ9" s="74" t="e">
        <f>#REF!</f>
        <v>#REF!</v>
      </c>
      <c r="BA9" s="74" t="e">
        <f>#REF!</f>
        <v>#REF!</v>
      </c>
      <c r="BB9" s="74" t="e">
        <f>#REF!</f>
        <v>#REF!</v>
      </c>
      <c r="BC9" s="74" t="e">
        <f>#REF!</f>
        <v>#REF!</v>
      </c>
      <c r="BD9" s="74" t="e">
        <f>#REF!</f>
        <v>#REF!</v>
      </c>
      <c r="BE9" s="74" t="e">
        <f>#REF!</f>
        <v>#REF!</v>
      </c>
      <c r="BG9" s="196">
        <f t="shared" si="1"/>
        <v>-0.019059936603499805</v>
      </c>
      <c r="BH9" s="149">
        <f t="shared" si="2"/>
        <v>-0.8654849369273452</v>
      </c>
      <c r="BI9" s="228">
        <f>AS9-Z9</f>
        <v>-2628.600941323471</v>
      </c>
    </row>
    <row r="10" spans="25:68" ht="15" thickBot="1">
      <c r="Y10" s="62" t="s">
        <v>11</v>
      </c>
      <c r="Z10" s="75">
        <v>357.58322314965824</v>
      </c>
      <c r="AA10" s="75">
        <v>357.5832231496583</v>
      </c>
      <c r="AB10" s="75">
        <v>347.49408523427775</v>
      </c>
      <c r="AC10" s="75">
        <v>322.2180975243955</v>
      </c>
      <c r="AD10" s="75">
        <v>320.55424611543293</v>
      </c>
      <c r="AE10" s="75">
        <v>320.84963929229986</v>
      </c>
      <c r="AF10" s="75">
        <v>322.37377693437315</v>
      </c>
      <c r="AG10" s="75">
        <v>312.01520332063575</v>
      </c>
      <c r="AH10" s="75">
        <v>260.9011983988571</v>
      </c>
      <c r="AI10" s="75">
        <v>243.52150534786978</v>
      </c>
      <c r="AJ10" s="75">
        <v>236.2199360831402</v>
      </c>
      <c r="AK10" s="75">
        <v>195.78357249308954</v>
      </c>
      <c r="AL10" s="75">
        <v>147.50393262719248</v>
      </c>
      <c r="AM10" s="75">
        <v>141.54033224655979</v>
      </c>
      <c r="AN10" s="75">
        <v>133.87629931537575</v>
      </c>
      <c r="AO10" s="75">
        <v>143.5362528914041</v>
      </c>
      <c r="AP10" s="75">
        <v>133.86674370633605</v>
      </c>
      <c r="AQ10" s="75">
        <v>133.09348038861555</v>
      </c>
      <c r="AR10" s="75">
        <v>134.15283953365142</v>
      </c>
      <c r="AS10" s="75">
        <v>121.48726296675575</v>
      </c>
      <c r="AT10" s="75" t="e">
        <f>#REF!</f>
        <v>#REF!</v>
      </c>
      <c r="AU10" s="75" t="e">
        <f>#REF!</f>
        <v>#REF!</v>
      </c>
      <c r="AV10" s="75" t="e">
        <f>#REF!</f>
        <v>#REF!</v>
      </c>
      <c r="AW10" s="75" t="e">
        <f>#REF!</f>
        <v>#REF!</v>
      </c>
      <c r="AX10" s="75" t="e">
        <f>#REF!</f>
        <v>#REF!</v>
      </c>
      <c r="AY10" s="75" t="e">
        <f>#REF!</f>
        <v>#REF!</v>
      </c>
      <c r="AZ10" s="75" t="e">
        <f>#REF!</f>
        <v>#REF!</v>
      </c>
      <c r="BA10" s="75" t="e">
        <f>#REF!</f>
        <v>#REF!</v>
      </c>
      <c r="BB10" s="75" t="e">
        <f>#REF!</f>
        <v>#REF!</v>
      </c>
      <c r="BC10" s="75" t="e">
        <f>#REF!</f>
        <v>#REF!</v>
      </c>
      <c r="BD10" s="75" t="e">
        <f>#REF!</f>
        <v>#REF!</v>
      </c>
      <c r="BE10" s="75" t="e">
        <f>#REF!</f>
        <v>#REF!</v>
      </c>
      <c r="BG10" s="196">
        <f t="shared" si="1"/>
        <v>-0.09441154291570986</v>
      </c>
      <c r="BH10" s="149">
        <f t="shared" si="2"/>
        <v>-0.6602545782302822</v>
      </c>
      <c r="BI10" s="228">
        <f>AS10-Z10</f>
        <v>-236.0959601829025</v>
      </c>
      <c r="BN10" s="11"/>
      <c r="BO10" s="199"/>
      <c r="BP10" s="199"/>
    </row>
    <row r="11" spans="25:68" ht="15" thickTop="1">
      <c r="Y11" s="63" t="s">
        <v>12</v>
      </c>
      <c r="Z11" s="76">
        <f aca="true" t="shared" si="3" ref="Z11:AO11">SUM(Z6:Z10)</f>
        <v>33382.334767766</v>
      </c>
      <c r="AA11" s="76">
        <f t="shared" si="3"/>
        <v>32622.35943848803</v>
      </c>
      <c r="AB11" s="76">
        <f t="shared" si="3"/>
        <v>32378.27147065613</v>
      </c>
      <c r="AC11" s="76">
        <f t="shared" si="3"/>
        <v>32106.15920894513</v>
      </c>
      <c r="AD11" s="76">
        <f t="shared" si="3"/>
        <v>31832.444447405796</v>
      </c>
      <c r="AE11" s="76">
        <f t="shared" si="3"/>
        <v>31150.106306816804</v>
      </c>
      <c r="AF11" s="76">
        <f t="shared" si="3"/>
        <v>30220.13922813077</v>
      </c>
      <c r="AG11" s="76">
        <f t="shared" si="3"/>
        <v>29531.29032684336</v>
      </c>
      <c r="AH11" s="76">
        <f t="shared" si="3"/>
        <v>28460.7605682201</v>
      </c>
      <c r="AI11" s="76">
        <f t="shared" si="3"/>
        <v>27647.968401446513</v>
      </c>
      <c r="AJ11" s="76">
        <f t="shared" si="3"/>
        <v>27022.46339361331</v>
      </c>
      <c r="AK11" s="76">
        <f t="shared" si="3"/>
        <v>26373.85414624238</v>
      </c>
      <c r="AL11" s="76">
        <f t="shared" si="3"/>
        <v>25579.09226636121</v>
      </c>
      <c r="AM11" s="76">
        <f t="shared" si="3"/>
        <v>24624.291487735754</v>
      </c>
      <c r="AN11" s="76">
        <f t="shared" si="3"/>
        <v>24142.228930902624</v>
      </c>
      <c r="AO11" s="76">
        <f t="shared" si="3"/>
        <v>23738.075114412637</v>
      </c>
      <c r="AP11" s="76">
        <f aca="true" t="shared" si="4" ref="AP11:BE11">SUM(AP6:AP10)</f>
        <v>23335.831807161412</v>
      </c>
      <c r="AQ11" s="76">
        <f t="shared" si="4"/>
        <v>22928.917790871037</v>
      </c>
      <c r="AR11" s="76">
        <f>SUM(AR6:AR10)</f>
        <v>22378.574204739434</v>
      </c>
      <c r="AS11" s="76">
        <f>SUM(AS6:AS10)</f>
        <v>21898.684253427175</v>
      </c>
      <c r="AT11" s="76" t="e">
        <f t="shared" si="4"/>
        <v>#REF!</v>
      </c>
      <c r="AU11" s="76" t="e">
        <f t="shared" si="4"/>
        <v>#REF!</v>
      </c>
      <c r="AV11" s="76" t="e">
        <f t="shared" si="4"/>
        <v>#REF!</v>
      </c>
      <c r="AW11" s="76" t="e">
        <f t="shared" si="4"/>
        <v>#REF!</v>
      </c>
      <c r="AX11" s="76" t="e">
        <f t="shared" si="4"/>
        <v>#REF!</v>
      </c>
      <c r="AY11" s="76" t="e">
        <f t="shared" si="4"/>
        <v>#REF!</v>
      </c>
      <c r="AZ11" s="76" t="e">
        <f t="shared" si="4"/>
        <v>#REF!</v>
      </c>
      <c r="BA11" s="76" t="e">
        <f t="shared" si="4"/>
        <v>#REF!</v>
      </c>
      <c r="BB11" s="76" t="e">
        <f t="shared" si="4"/>
        <v>#REF!</v>
      </c>
      <c r="BC11" s="76" t="e">
        <f t="shared" si="4"/>
        <v>#REF!</v>
      </c>
      <c r="BD11" s="76" t="e">
        <f t="shared" si="4"/>
        <v>#REF!</v>
      </c>
      <c r="BE11" s="76" t="e">
        <f t="shared" si="4"/>
        <v>#REF!</v>
      </c>
      <c r="BG11" s="196">
        <f t="shared" si="1"/>
        <v>-0.02144417007633248</v>
      </c>
      <c r="BH11" s="149">
        <f t="shared" si="2"/>
        <v>-0.34400381501857813</v>
      </c>
      <c r="BN11" s="194"/>
      <c r="BO11" s="198"/>
      <c r="BP11" s="198"/>
    </row>
    <row r="12" spans="66:68" ht="14.25">
      <c r="BN12" s="194"/>
      <c r="BO12" s="198"/>
      <c r="BP12" s="198"/>
    </row>
    <row r="13" spans="25:68" ht="14.25">
      <c r="Y13" s="69" t="s">
        <v>121</v>
      </c>
      <c r="BN13" s="194"/>
      <c r="BO13" s="198"/>
      <c r="BP13" s="198"/>
    </row>
    <row r="14" spans="25:68" ht="28.5">
      <c r="Y14" s="386"/>
      <c r="Z14" s="385" t="s">
        <v>124</v>
      </c>
      <c r="AA14" s="386">
        <v>1990</v>
      </c>
      <c r="AB14" s="386">
        <f aca="true" t="shared" si="5" ref="AB14:AP14">AA14+1</f>
        <v>1991</v>
      </c>
      <c r="AC14" s="386">
        <f t="shared" si="5"/>
        <v>1992</v>
      </c>
      <c r="AD14" s="386">
        <f t="shared" si="5"/>
        <v>1993</v>
      </c>
      <c r="AE14" s="386">
        <f t="shared" si="5"/>
        <v>1994</v>
      </c>
      <c r="AF14" s="386">
        <f t="shared" si="5"/>
        <v>1995</v>
      </c>
      <c r="AG14" s="386">
        <f t="shared" si="5"/>
        <v>1996</v>
      </c>
      <c r="AH14" s="386">
        <f t="shared" si="5"/>
        <v>1997</v>
      </c>
      <c r="AI14" s="386">
        <f t="shared" si="5"/>
        <v>1998</v>
      </c>
      <c r="AJ14" s="386">
        <f t="shared" si="5"/>
        <v>1999</v>
      </c>
      <c r="AK14" s="386">
        <f t="shared" si="5"/>
        <v>2000</v>
      </c>
      <c r="AL14" s="386">
        <f t="shared" si="5"/>
        <v>2001</v>
      </c>
      <c r="AM14" s="386">
        <f t="shared" si="5"/>
        <v>2002</v>
      </c>
      <c r="AN14" s="386">
        <f t="shared" si="5"/>
        <v>2003</v>
      </c>
      <c r="AO14" s="386">
        <f t="shared" si="5"/>
        <v>2004</v>
      </c>
      <c r="AP14" s="386">
        <f t="shared" si="5"/>
        <v>2005</v>
      </c>
      <c r="AQ14" s="386">
        <f>AP14+1</f>
        <v>2006</v>
      </c>
      <c r="AR14" s="386">
        <f>AQ14+1</f>
        <v>2007</v>
      </c>
      <c r="AS14" s="387" t="s">
        <v>205</v>
      </c>
      <c r="BN14" s="194"/>
      <c r="BO14" s="198"/>
      <c r="BP14" s="198"/>
    </row>
    <row r="15" spans="25:68" ht="14.25">
      <c r="Y15" s="61" t="s">
        <v>7</v>
      </c>
      <c r="Z15" s="422">
        <f aca="true" t="shared" si="6" ref="Z15:Z20">Z6/Z$11</f>
        <v>0.5360572732634038</v>
      </c>
      <c r="AA15" s="422">
        <f aca="true" t="shared" si="7" ref="AA15:AO15">AA6/AA$11</f>
        <v>0.5490680683172756</v>
      </c>
      <c r="AB15" s="422">
        <f t="shared" si="7"/>
        <v>0.5569561247913211</v>
      </c>
      <c r="AC15" s="422">
        <f t="shared" si="7"/>
        <v>0.5643309683475107</v>
      </c>
      <c r="AD15" s="422">
        <f t="shared" si="7"/>
        <v>0.5718781681031253</v>
      </c>
      <c r="AE15" s="422">
        <f t="shared" si="7"/>
        <v>0.5800665699045746</v>
      </c>
      <c r="AF15" s="422">
        <f t="shared" si="7"/>
        <v>0.5875677104916746</v>
      </c>
      <c r="AG15" s="422">
        <f t="shared" si="7"/>
        <v>0.5882273642787658</v>
      </c>
      <c r="AH15" s="422">
        <f t="shared" si="7"/>
        <v>0.5945959644050028</v>
      </c>
      <c r="AI15" s="422">
        <f t="shared" si="7"/>
        <v>0.6012574518663313</v>
      </c>
      <c r="AJ15" s="422">
        <f t="shared" si="7"/>
        <v>0.6033666130271352</v>
      </c>
      <c r="AK15" s="422">
        <f t="shared" si="7"/>
        <v>0.6112633629275259</v>
      </c>
      <c r="AL15" s="422">
        <f t="shared" si="7"/>
        <v>0.6231438758283255</v>
      </c>
      <c r="AM15" s="422">
        <f t="shared" si="7"/>
        <v>0.6395236491676859</v>
      </c>
      <c r="AN15" s="422">
        <f t="shared" si="7"/>
        <v>0.6459617560597268</v>
      </c>
      <c r="AO15" s="422">
        <f t="shared" si="7"/>
        <v>0.651825669768104</v>
      </c>
      <c r="AP15" s="422">
        <f aca="true" t="shared" si="8" ref="AP15:AQ20">AP6/AP$11</f>
        <v>0.659614404424455</v>
      </c>
      <c r="AQ15" s="422">
        <f t="shared" si="8"/>
        <v>0.6670539283254336</v>
      </c>
      <c r="AR15" s="422">
        <f aca="true" t="shared" si="9" ref="AR15:AS20">AR6/AR$11</f>
        <v>0.6759155754952602</v>
      </c>
      <c r="AS15" s="422">
        <f t="shared" si="9"/>
        <v>0.6829946772785002</v>
      </c>
      <c r="BN15" s="194"/>
      <c r="BO15" s="198"/>
      <c r="BP15" s="198"/>
    </row>
    <row r="16" spans="25:68" ht="14.25">
      <c r="Y16" s="61" t="s">
        <v>8</v>
      </c>
      <c r="Z16" s="422">
        <f t="shared" si="6"/>
        <v>0.33741011784220887</v>
      </c>
      <c r="AA16" s="422">
        <f aca="true" t="shared" si="10" ref="AA16:AO16">AA7/AA$11</f>
        <v>0.32141006242017106</v>
      </c>
      <c r="AB16" s="422">
        <f t="shared" si="10"/>
        <v>0.3201871944100578</v>
      </c>
      <c r="AC16" s="422">
        <f t="shared" si="10"/>
        <v>0.3204194233773769</v>
      </c>
      <c r="AD16" s="422">
        <f t="shared" si="10"/>
        <v>0.31720746641790715</v>
      </c>
      <c r="AE16" s="422">
        <f t="shared" si="10"/>
        <v>0.31816158366564823</v>
      </c>
      <c r="AF16" s="422">
        <f t="shared" si="10"/>
        <v>0.31859545972127057</v>
      </c>
      <c r="AG16" s="422">
        <f t="shared" si="10"/>
        <v>0.31778531614396577</v>
      </c>
      <c r="AH16" s="422">
        <f t="shared" si="10"/>
        <v>0.3199834732517878</v>
      </c>
      <c r="AI16" s="422">
        <f t="shared" si="10"/>
        <v>0.31739883808526265</v>
      </c>
      <c r="AJ16" s="422">
        <f t="shared" si="10"/>
        <v>0.31311933974644635</v>
      </c>
      <c r="AK16" s="422">
        <f t="shared" si="10"/>
        <v>0.30789876762316587</v>
      </c>
      <c r="AL16" s="422">
        <f t="shared" si="10"/>
        <v>0.3040198393536278</v>
      </c>
      <c r="AM16" s="422">
        <f t="shared" si="10"/>
        <v>0.3023536583991841</v>
      </c>
      <c r="AN16" s="422">
        <f t="shared" si="10"/>
        <v>0.29770336532978187</v>
      </c>
      <c r="AO16" s="422">
        <f t="shared" si="10"/>
        <v>0.291656931242307</v>
      </c>
      <c r="AP16" s="422">
        <f t="shared" si="8"/>
        <v>0.2831810726469045</v>
      </c>
      <c r="AQ16" s="422">
        <f t="shared" si="8"/>
        <v>0.2732222916321285</v>
      </c>
      <c r="AR16" s="422">
        <f t="shared" si="9"/>
        <v>0.26467061316481283</v>
      </c>
      <c r="AS16" s="422">
        <f t="shared" si="9"/>
        <v>0.2581369866009967</v>
      </c>
      <c r="BN16" s="193"/>
      <c r="BO16" s="193"/>
      <c r="BP16" s="193"/>
    </row>
    <row r="17" spans="25:45" ht="14.25">
      <c r="Y17" s="61" t="s">
        <v>10</v>
      </c>
      <c r="Z17" s="422">
        <f t="shared" si="6"/>
        <v>0.024840334201823747</v>
      </c>
      <c r="AA17" s="422">
        <f aca="true" t="shared" si="11" ref="AA17:AO17">AA8/AA$11</f>
        <v>0.025460556239386183</v>
      </c>
      <c r="AB17" s="422">
        <f t="shared" si="11"/>
        <v>0.0258085885263656</v>
      </c>
      <c r="AC17" s="422">
        <f t="shared" si="11"/>
        <v>0.02649531579470747</v>
      </c>
      <c r="AD17" s="422">
        <f t="shared" si="11"/>
        <v>0.0273586340627201</v>
      </c>
      <c r="AE17" s="422">
        <f t="shared" si="11"/>
        <v>0.027923538788947717</v>
      </c>
      <c r="AF17" s="422">
        <f t="shared" si="11"/>
        <v>0.02989786412281669</v>
      </c>
      <c r="AG17" s="422">
        <f t="shared" si="11"/>
        <v>0.030579733284418455</v>
      </c>
      <c r="AH17" s="422">
        <f t="shared" si="11"/>
        <v>0.03137605561016455</v>
      </c>
      <c r="AI17" s="422">
        <f t="shared" si="11"/>
        <v>0.03137629309914837</v>
      </c>
      <c r="AJ17" s="422">
        <f t="shared" si="11"/>
        <v>0.03301381338736629</v>
      </c>
      <c r="AK17" s="422">
        <f t="shared" si="11"/>
        <v>0.03386214515365582</v>
      </c>
      <c r="AL17" s="422">
        <f t="shared" si="11"/>
        <v>0.03430146050471017</v>
      </c>
      <c r="AM17" s="422">
        <f t="shared" si="11"/>
        <v>0.03586923824893027</v>
      </c>
      <c r="AN17" s="422">
        <f t="shared" si="11"/>
        <v>0.034661933825740614</v>
      </c>
      <c r="AO17" s="422">
        <f t="shared" si="11"/>
        <v>0.03475902227900865</v>
      </c>
      <c r="AP17" s="422">
        <f t="shared" si="8"/>
        <v>0.03450940039095913</v>
      </c>
      <c r="AQ17" s="422">
        <f t="shared" si="8"/>
        <v>0.03610277048634868</v>
      </c>
      <c r="AR17" s="422">
        <f t="shared" si="9"/>
        <v>0.03480847682212158</v>
      </c>
      <c r="AS17" s="422">
        <f t="shared" si="9"/>
        <v>0.0346646602538377</v>
      </c>
    </row>
    <row r="18" spans="19:45" ht="14.25">
      <c r="S18" s="194"/>
      <c r="Y18" s="275" t="s">
        <v>134</v>
      </c>
      <c r="Z18" s="422">
        <f t="shared" si="6"/>
        <v>0.09098052473147505</v>
      </c>
      <c r="AA18" s="422">
        <f aca="true" t="shared" si="12" ref="AA18:AO18">AA9/AA$11</f>
        <v>0.09310002054449433</v>
      </c>
      <c r="AB18" s="422">
        <f t="shared" si="12"/>
        <v>0.08631576872776973</v>
      </c>
      <c r="AC18" s="422">
        <f t="shared" si="12"/>
        <v>0.07871827118531886</v>
      </c>
      <c r="AD18" s="422">
        <f t="shared" si="12"/>
        <v>0.07348568333542668</v>
      </c>
      <c r="AE18" s="422">
        <f t="shared" si="12"/>
        <v>0.06354819385848631</v>
      </c>
      <c r="AF18" s="422">
        <f t="shared" si="12"/>
        <v>0.05327145104755218</v>
      </c>
      <c r="AG18" s="422">
        <f t="shared" si="12"/>
        <v>0.05284200653431785</v>
      </c>
      <c r="AH18" s="422">
        <f t="shared" si="12"/>
        <v>0.04487745732220844</v>
      </c>
      <c r="AI18" s="422">
        <f t="shared" si="12"/>
        <v>0.041159482065509304</v>
      </c>
      <c r="AJ18" s="422">
        <f t="shared" si="12"/>
        <v>0.04175862014372308</v>
      </c>
      <c r="AK18" s="422">
        <f t="shared" si="12"/>
        <v>0.03955232794988236</v>
      </c>
      <c r="AL18" s="422">
        <f t="shared" si="12"/>
        <v>0.032768242329456965</v>
      </c>
      <c r="AM18" s="422">
        <f t="shared" si="12"/>
        <v>0.016505458051313864</v>
      </c>
      <c r="AN18" s="422">
        <f t="shared" si="12"/>
        <v>0.016127628331222547</v>
      </c>
      <c r="AO18" s="422">
        <f t="shared" si="12"/>
        <v>0.015711708975324205</v>
      </c>
      <c r="AP18" s="422">
        <f t="shared" si="8"/>
        <v>0.016958590632045394</v>
      </c>
      <c r="AQ18" s="422">
        <f t="shared" si="8"/>
        <v>0.017816397162144997</v>
      </c>
      <c r="AR18" s="422">
        <f t="shared" si="9"/>
        <v>0.01861063448435832</v>
      </c>
      <c r="AS18" s="422">
        <f t="shared" si="9"/>
        <v>0.018655978956621824</v>
      </c>
    </row>
    <row r="19" spans="25:45" ht="15" thickBot="1">
      <c r="Y19" s="62" t="s">
        <v>11</v>
      </c>
      <c r="Z19" s="423">
        <f t="shared" si="6"/>
        <v>0.010711749961088425</v>
      </c>
      <c r="AA19" s="423">
        <f aca="true" t="shared" si="13" ref="AA19:AO19">AA10/AA$11</f>
        <v>0.010961292478672764</v>
      </c>
      <c r="AB19" s="423">
        <f t="shared" si="13"/>
        <v>0.010732323544485865</v>
      </c>
      <c r="AC19" s="423">
        <f t="shared" si="13"/>
        <v>0.01003602129508602</v>
      </c>
      <c r="AD19" s="423">
        <f t="shared" si="13"/>
        <v>0.010070048080820782</v>
      </c>
      <c r="AE19" s="423">
        <f t="shared" si="13"/>
        <v>0.010300113782343209</v>
      </c>
      <c r="AF19" s="423">
        <f t="shared" si="13"/>
        <v>0.010667514616686071</v>
      </c>
      <c r="AG19" s="423">
        <f t="shared" si="13"/>
        <v>0.010565579758532262</v>
      </c>
      <c r="AH19" s="423">
        <f t="shared" si="13"/>
        <v>0.009167049410836372</v>
      </c>
      <c r="AI19" s="423">
        <f t="shared" si="13"/>
        <v>0.00880793488374824</v>
      </c>
      <c r="AJ19" s="423">
        <f t="shared" si="13"/>
        <v>0.00874161369532913</v>
      </c>
      <c r="AK19" s="423">
        <f t="shared" si="13"/>
        <v>0.00742339634577011</v>
      </c>
      <c r="AL19" s="423">
        <f t="shared" si="13"/>
        <v>0.0057665819838795965</v>
      </c>
      <c r="AM19" s="423">
        <f t="shared" si="13"/>
        <v>0.005747996132885879</v>
      </c>
      <c r="AN19" s="423">
        <f t="shared" si="13"/>
        <v>0.005545316453528072</v>
      </c>
      <c r="AO19" s="423">
        <f t="shared" si="13"/>
        <v>0.006046667735256077</v>
      </c>
      <c r="AP19" s="423">
        <f t="shared" si="8"/>
        <v>0.005736531905635966</v>
      </c>
      <c r="AQ19" s="423">
        <f t="shared" si="8"/>
        <v>0.005804612393944106</v>
      </c>
      <c r="AR19" s="423">
        <f t="shared" si="9"/>
        <v>0.005994700033447168</v>
      </c>
      <c r="AS19" s="423">
        <f t="shared" si="9"/>
        <v>0.00554769691004348</v>
      </c>
    </row>
    <row r="20" spans="25:45" ht="15" thickTop="1">
      <c r="Y20" s="63" t="s">
        <v>12</v>
      </c>
      <c r="Z20" s="424">
        <f t="shared" si="6"/>
        <v>1</v>
      </c>
      <c r="AA20" s="424">
        <f aca="true" t="shared" si="14" ref="AA20:AO20">AA11/AA$11</f>
        <v>1</v>
      </c>
      <c r="AB20" s="424">
        <f t="shared" si="14"/>
        <v>1</v>
      </c>
      <c r="AC20" s="424">
        <f t="shared" si="14"/>
        <v>1</v>
      </c>
      <c r="AD20" s="424">
        <f t="shared" si="14"/>
        <v>1</v>
      </c>
      <c r="AE20" s="424">
        <f t="shared" si="14"/>
        <v>1</v>
      </c>
      <c r="AF20" s="424">
        <f t="shared" si="14"/>
        <v>1</v>
      </c>
      <c r="AG20" s="424">
        <f t="shared" si="14"/>
        <v>1</v>
      </c>
      <c r="AH20" s="424">
        <f t="shared" si="14"/>
        <v>1</v>
      </c>
      <c r="AI20" s="424">
        <f t="shared" si="14"/>
        <v>1</v>
      </c>
      <c r="AJ20" s="424">
        <f t="shared" si="14"/>
        <v>1</v>
      </c>
      <c r="AK20" s="424">
        <f t="shared" si="14"/>
        <v>1</v>
      </c>
      <c r="AL20" s="424">
        <f t="shared" si="14"/>
        <v>1</v>
      </c>
      <c r="AM20" s="424">
        <f t="shared" si="14"/>
        <v>1</v>
      </c>
      <c r="AN20" s="424">
        <f t="shared" si="14"/>
        <v>1</v>
      </c>
      <c r="AO20" s="424">
        <f t="shared" si="14"/>
        <v>1</v>
      </c>
      <c r="AP20" s="424">
        <f t="shared" si="8"/>
        <v>1</v>
      </c>
      <c r="AQ20" s="424">
        <f t="shared" si="8"/>
        <v>1</v>
      </c>
      <c r="AR20" s="424">
        <f t="shared" si="9"/>
        <v>1</v>
      </c>
      <c r="AS20" s="424">
        <f t="shared" si="9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5" ref="AB23:AP23">AA23+1</f>
        <v>1991</v>
      </c>
      <c r="AC23" s="386">
        <f t="shared" si="15"/>
        <v>1992</v>
      </c>
      <c r="AD23" s="386">
        <f t="shared" si="15"/>
        <v>1993</v>
      </c>
      <c r="AE23" s="386">
        <f t="shared" si="15"/>
        <v>1994</v>
      </c>
      <c r="AF23" s="386">
        <f t="shared" si="15"/>
        <v>1995</v>
      </c>
      <c r="AG23" s="386">
        <f t="shared" si="15"/>
        <v>1996</v>
      </c>
      <c r="AH23" s="386">
        <f t="shared" si="15"/>
        <v>1997</v>
      </c>
      <c r="AI23" s="386">
        <f t="shared" si="15"/>
        <v>1998</v>
      </c>
      <c r="AJ23" s="386">
        <f t="shared" si="15"/>
        <v>1999</v>
      </c>
      <c r="AK23" s="386">
        <f t="shared" si="15"/>
        <v>2000</v>
      </c>
      <c r="AL23" s="386">
        <f t="shared" si="15"/>
        <v>2001</v>
      </c>
      <c r="AM23" s="386">
        <f t="shared" si="15"/>
        <v>2002</v>
      </c>
      <c r="AN23" s="386">
        <f t="shared" si="15"/>
        <v>2003</v>
      </c>
      <c r="AO23" s="386">
        <f t="shared" si="15"/>
        <v>2004</v>
      </c>
      <c r="AP23" s="386">
        <f t="shared" si="15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6" ref="AA24:AP24">AA6/$Z6-1</f>
        <v>0.0009529298319879143</v>
      </c>
      <c r="AB24" s="79">
        <f t="shared" si="16"/>
        <v>0.00773592996874517</v>
      </c>
      <c r="AC24" s="79">
        <f t="shared" si="16"/>
        <v>0.012498380742679505</v>
      </c>
      <c r="AD24" s="79">
        <f t="shared" si="16"/>
        <v>0.017291946064382335</v>
      </c>
      <c r="AE24" s="79">
        <f t="shared" si="16"/>
        <v>0.009739787231821229</v>
      </c>
      <c r="AF24" s="79">
        <f t="shared" si="16"/>
        <v>-0.007737722596847019</v>
      </c>
      <c r="AG24" s="79">
        <f t="shared" si="16"/>
        <v>-0.029267106048291303</v>
      </c>
      <c r="AH24" s="79">
        <f t="shared" si="16"/>
        <v>-0.05432793984038797</v>
      </c>
      <c r="AI24" s="79">
        <f t="shared" si="16"/>
        <v>-0.07104260682925445</v>
      </c>
      <c r="AJ24" s="79">
        <f t="shared" si="16"/>
        <v>-0.088874269874606</v>
      </c>
      <c r="AK24" s="79">
        <f t="shared" si="16"/>
        <v>-0.0991052303291492</v>
      </c>
      <c r="AL24" s="79">
        <f t="shared" si="16"/>
        <v>-0.10927106862097413</v>
      </c>
      <c r="AM24" s="79">
        <f t="shared" si="16"/>
        <v>-0.11998018413926237</v>
      </c>
      <c r="AN24" s="79">
        <f t="shared" si="16"/>
        <v>-0.12852231842942563</v>
      </c>
      <c r="AO24" s="79">
        <f t="shared" si="16"/>
        <v>-0.135332653817969</v>
      </c>
      <c r="AP24" s="79">
        <f t="shared" si="16"/>
        <v>-0.13982757504476295</v>
      </c>
      <c r="AQ24" s="79">
        <f aca="true" t="shared" si="17" ref="AQ24:AR29">AQ6/$Z6-1</f>
        <v>-0.1452942959688298</v>
      </c>
      <c r="AR24" s="79">
        <f t="shared" si="17"/>
        <v>-0.15472705930644814</v>
      </c>
      <c r="AS24" s="79">
        <f aca="true" t="shared" si="18" ref="AS24:AS29">AS6/$Z6-1</f>
        <v>-0.1641902367451732</v>
      </c>
    </row>
    <row r="25" spans="25:45" ht="14.25">
      <c r="Y25" s="61" t="s">
        <v>8</v>
      </c>
      <c r="Z25" s="70"/>
      <c r="AA25" s="79">
        <f aca="true" t="shared" si="19" ref="AA25:AP25">AA7/$Z7-1</f>
        <v>-0.06910643515685055</v>
      </c>
      <c r="AB25" s="79">
        <f t="shared" si="19"/>
        <v>-0.07958686204750776</v>
      </c>
      <c r="AC25" s="79">
        <f t="shared" si="19"/>
        <v>-0.08666020657969309</v>
      </c>
      <c r="AD25" s="79">
        <f t="shared" si="19"/>
        <v>-0.10352417737127384</v>
      </c>
      <c r="AE25" s="79">
        <f t="shared" si="19"/>
        <v>-0.12010173118065826</v>
      </c>
      <c r="AF25" s="79">
        <f t="shared" si="19"/>
        <v>-0.14520645547408606</v>
      </c>
      <c r="AG25" s="79">
        <f t="shared" si="19"/>
        <v>-0.16681500584314735</v>
      </c>
      <c r="AH25" s="79">
        <f t="shared" si="19"/>
        <v>-0.19146422589992895</v>
      </c>
      <c r="AI25" s="79">
        <f t="shared" si="19"/>
        <v>-0.22089902573423004</v>
      </c>
      <c r="AJ25" s="79">
        <f t="shared" si="19"/>
        <v>-0.2487923185552272</v>
      </c>
      <c r="AK25" s="79">
        <f t="shared" si="19"/>
        <v>-0.2790473522684247</v>
      </c>
      <c r="AL25" s="79">
        <f t="shared" si="19"/>
        <v>-0.3095817795947422</v>
      </c>
      <c r="AM25" s="79">
        <f t="shared" si="19"/>
        <v>-0.33899588724923</v>
      </c>
      <c r="AN25" s="79">
        <f t="shared" si="19"/>
        <v>-0.36190359429361674</v>
      </c>
      <c r="AO25" s="79">
        <f t="shared" si="19"/>
        <v>-0.3853286201914854</v>
      </c>
      <c r="AP25" s="79">
        <f t="shared" si="19"/>
        <v>-0.4133045788092744</v>
      </c>
      <c r="AQ25" s="79">
        <f t="shared" si="17"/>
        <v>-0.44380782155642273</v>
      </c>
      <c r="AR25" s="79">
        <f t="shared" si="17"/>
        <v>-0.47414824584195003</v>
      </c>
      <c r="AS25" s="79">
        <f t="shared" si="18"/>
        <v>-0.4981274435521069</v>
      </c>
    </row>
    <row r="26" spans="25:45" ht="14.25">
      <c r="Y26" s="61" t="s">
        <v>10</v>
      </c>
      <c r="Z26" s="70"/>
      <c r="AA26" s="79">
        <f aca="true" t="shared" si="20" ref="AA26:AP26">AA8/$Z8-1</f>
        <v>0.0016341277686022782</v>
      </c>
      <c r="AB26" s="79">
        <f t="shared" si="20"/>
        <v>0.007729033259260332</v>
      </c>
      <c r="AC26" s="79">
        <f t="shared" si="20"/>
        <v>0.02584870026961994</v>
      </c>
      <c r="AD26" s="79">
        <f t="shared" si="20"/>
        <v>0.05024411766197501</v>
      </c>
      <c r="AE26" s="79">
        <f t="shared" si="20"/>
        <v>0.04895255880785965</v>
      </c>
      <c r="AF26" s="79">
        <f t="shared" si="20"/>
        <v>0.08958842779733445</v>
      </c>
      <c r="AG26" s="79">
        <f t="shared" si="20"/>
        <v>0.08903534169684635</v>
      </c>
      <c r="AH26" s="79">
        <f t="shared" si="20"/>
        <v>0.07688841568012394</v>
      </c>
      <c r="AI26" s="79">
        <f t="shared" si="20"/>
        <v>0.046142185075880526</v>
      </c>
      <c r="AJ26" s="79">
        <f t="shared" si="20"/>
        <v>0.0758370254928602</v>
      </c>
      <c r="AK26" s="79">
        <f t="shared" si="20"/>
        <v>0.07699558889137847</v>
      </c>
      <c r="AL26" s="79">
        <f t="shared" si="20"/>
        <v>0.058092407154550774</v>
      </c>
      <c r="AM26" s="79">
        <f t="shared" si="20"/>
        <v>0.06515241052897669</v>
      </c>
      <c r="AN26" s="79">
        <f t="shared" si="20"/>
        <v>0.009150663410665727</v>
      </c>
      <c r="AO26" s="79">
        <f t="shared" si="20"/>
        <v>-0.0049637356170356695</v>
      </c>
      <c r="AP26" s="79">
        <f t="shared" si="20"/>
        <v>-0.02884945831794239</v>
      </c>
      <c r="AQ26" s="79">
        <f t="shared" si="17"/>
        <v>-0.0017255748199205279</v>
      </c>
      <c r="AR26" s="79">
        <f t="shared" si="17"/>
        <v>-0.06061571631660412</v>
      </c>
      <c r="AS26" s="79">
        <f t="shared" si="18"/>
        <v>-0.08455801377563088</v>
      </c>
    </row>
    <row r="27" spans="25:45" ht="14.25">
      <c r="Y27" s="61" t="s">
        <v>9</v>
      </c>
      <c r="Z27" s="70"/>
      <c r="AA27" s="79">
        <f aca="true" t="shared" si="21" ref="AA27:AP27">AA9/$Z9-1</f>
        <v>0</v>
      </c>
      <c r="AB27" s="79">
        <f t="shared" si="21"/>
        <v>-0.07980756751466511</v>
      </c>
      <c r="AC27" s="79">
        <f t="shared" si="21"/>
        <v>-0.16785548076179702</v>
      </c>
      <c r="AD27" s="79">
        <f t="shared" si="21"/>
        <v>-0.22979278701590822</v>
      </c>
      <c r="AE27" s="79">
        <f t="shared" si="21"/>
        <v>-0.3482251482976939</v>
      </c>
      <c r="AF27" s="79">
        <f t="shared" si="21"/>
        <v>-0.46993901156525997</v>
      </c>
      <c r="AG27" s="79">
        <f t="shared" si="21"/>
        <v>-0.4861970678874806</v>
      </c>
      <c r="AH27" s="79">
        <f t="shared" si="21"/>
        <v>-0.5794577838886299</v>
      </c>
      <c r="AI27" s="79">
        <f t="shared" si="21"/>
        <v>-0.6253135564794485</v>
      </c>
      <c r="AJ27" s="79">
        <f t="shared" si="21"/>
        <v>-0.6284596966055753</v>
      </c>
      <c r="AK27" s="79">
        <f t="shared" si="21"/>
        <v>-0.6565365683261666</v>
      </c>
      <c r="AL27" s="79">
        <f t="shared" si="21"/>
        <v>-0.7240228472051182</v>
      </c>
      <c r="AM27" s="79">
        <f t="shared" si="21"/>
        <v>-0.86617841197195</v>
      </c>
      <c r="AN27" s="79">
        <f t="shared" si="21"/>
        <v>-0.8718015646040972</v>
      </c>
      <c r="AO27" s="79">
        <f t="shared" si="21"/>
        <v>-0.8771984692106791</v>
      </c>
      <c r="AP27" s="79">
        <f t="shared" si="21"/>
        <v>-0.8696989554113437</v>
      </c>
      <c r="AQ27" s="79">
        <f t="shared" si="17"/>
        <v>-0.8654950407505902</v>
      </c>
      <c r="AR27" s="79">
        <f t="shared" si="17"/>
        <v>-0.8628712720664125</v>
      </c>
      <c r="AS27" s="79">
        <f t="shared" si="18"/>
        <v>-0.8654849369273452</v>
      </c>
    </row>
    <row r="28" spans="25:45" ht="15" thickBot="1">
      <c r="Y28" s="62" t="s">
        <v>11</v>
      </c>
      <c r="Z28" s="83"/>
      <c r="AA28" s="80">
        <f aca="true" t="shared" si="22" ref="AA28:AP28">AA10/$Z10-1</f>
        <v>0</v>
      </c>
      <c r="AB28" s="80">
        <f t="shared" si="22"/>
        <v>-0.028214796618570404</v>
      </c>
      <c r="AC28" s="80">
        <f t="shared" si="22"/>
        <v>-0.09890040509663811</v>
      </c>
      <c r="AD28" s="80">
        <f t="shared" si="22"/>
        <v>-0.10355345171976282</v>
      </c>
      <c r="AE28" s="80">
        <f t="shared" si="22"/>
        <v>-0.10272736940453264</v>
      </c>
      <c r="AF28" s="80">
        <f t="shared" si="22"/>
        <v>-0.09846503956520625</v>
      </c>
      <c r="AG28" s="80">
        <f t="shared" si="22"/>
        <v>-0.12743332706621713</v>
      </c>
      <c r="AH28" s="80">
        <f t="shared" si="22"/>
        <v>-0.2703762886278842</v>
      </c>
      <c r="AI28" s="80">
        <f t="shared" si="22"/>
        <v>-0.3189795002044896</v>
      </c>
      <c r="AJ28" s="80">
        <f t="shared" si="22"/>
        <v>-0.3393987167449526</v>
      </c>
      <c r="AK28" s="80">
        <f t="shared" si="22"/>
        <v>-0.4524811014102056</v>
      </c>
      <c r="AL28" s="80">
        <f t="shared" si="22"/>
        <v>-0.5874976143233148</v>
      </c>
      <c r="AM28" s="80">
        <f t="shared" si="22"/>
        <v>-0.6041751315963687</v>
      </c>
      <c r="AN28" s="80">
        <f t="shared" si="22"/>
        <v>-0.6256079965492539</v>
      </c>
      <c r="AO28" s="80">
        <f t="shared" si="22"/>
        <v>-0.5985934361598102</v>
      </c>
      <c r="AP28" s="80">
        <f t="shared" si="22"/>
        <v>-0.6256347193047443</v>
      </c>
      <c r="AQ28" s="80">
        <f t="shared" si="17"/>
        <v>-0.6277971902140601</v>
      </c>
      <c r="AR28" s="80">
        <f t="shared" si="17"/>
        <v>-0.6248346375089728</v>
      </c>
      <c r="AS28" s="80">
        <f t="shared" si="18"/>
        <v>-0.6602545782302822</v>
      </c>
    </row>
    <row r="29" spans="25:45" ht="15" thickTop="1">
      <c r="Y29" s="63" t="s">
        <v>12</v>
      </c>
      <c r="Z29" s="84"/>
      <c r="AA29" s="81">
        <f aca="true" t="shared" si="23" ref="AA29:AP29">AA11/$Z11-1</f>
        <v>-0.02276579318268057</v>
      </c>
      <c r="AB29" s="81">
        <f t="shared" si="23"/>
        <v>-0.030077683424329926</v>
      </c>
      <c r="AC29" s="81">
        <f t="shared" si="23"/>
        <v>-0.038229068388983545</v>
      </c>
      <c r="AD29" s="81">
        <f t="shared" si="23"/>
        <v>-0.04642845777991467</v>
      </c>
      <c r="AE29" s="81">
        <f t="shared" si="23"/>
        <v>-0.06686855417628357</v>
      </c>
      <c r="AF29" s="81">
        <f t="shared" si="23"/>
        <v>-0.09472661399012283</v>
      </c>
      <c r="AG29" s="81">
        <f t="shared" si="23"/>
        <v>-0.11536174649597042</v>
      </c>
      <c r="AH29" s="81">
        <f t="shared" si="23"/>
        <v>-0.14743049681169018</v>
      </c>
      <c r="AI29" s="81">
        <f t="shared" si="23"/>
        <v>-0.17177846924765106</v>
      </c>
      <c r="AJ29" s="81">
        <f t="shared" si="23"/>
        <v>-0.190516074396743</v>
      </c>
      <c r="AK29" s="81">
        <f t="shared" si="23"/>
        <v>-0.2099457893008434</v>
      </c>
      <c r="AL29" s="81">
        <f t="shared" si="23"/>
        <v>-0.2337536471217586</v>
      </c>
      <c r="AM29" s="81">
        <f t="shared" si="23"/>
        <v>-0.2623556243431785</v>
      </c>
      <c r="AN29" s="81">
        <f t="shared" si="23"/>
        <v>-0.27679627267370244</v>
      </c>
      <c r="AO29" s="81">
        <f t="shared" si="23"/>
        <v>-0.28890308962648903</v>
      </c>
      <c r="AP29" s="81">
        <f t="shared" si="23"/>
        <v>-0.30095267543435866</v>
      </c>
      <c r="AQ29" s="81">
        <f t="shared" si="17"/>
        <v>-0.3131421768314656</v>
      </c>
      <c r="AR29" s="81">
        <f t="shared" si="17"/>
        <v>-0.3296282491796171</v>
      </c>
      <c r="AS29" s="81">
        <f t="shared" si="18"/>
        <v>-0.34400381501857813</v>
      </c>
    </row>
    <row r="30" spans="26:42" ht="14.25"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25:42" ht="14.25">
      <c r="Y31" s="69" t="s">
        <v>13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25:45" ht="28.5">
      <c r="Y32" s="386"/>
      <c r="Z32" s="385" t="s">
        <v>124</v>
      </c>
      <c r="AA32" s="386">
        <v>1990</v>
      </c>
      <c r="AB32" s="386">
        <f aca="true" t="shared" si="24" ref="AB32:AP32">AA32+1</f>
        <v>1991</v>
      </c>
      <c r="AC32" s="386">
        <f t="shared" si="24"/>
        <v>1992</v>
      </c>
      <c r="AD32" s="386">
        <f t="shared" si="24"/>
        <v>1993</v>
      </c>
      <c r="AE32" s="386">
        <f t="shared" si="24"/>
        <v>1994</v>
      </c>
      <c r="AF32" s="386">
        <f t="shared" si="24"/>
        <v>1995</v>
      </c>
      <c r="AG32" s="386">
        <f t="shared" si="24"/>
        <v>1996</v>
      </c>
      <c r="AH32" s="386">
        <f t="shared" si="24"/>
        <v>1997</v>
      </c>
      <c r="AI32" s="386">
        <f t="shared" si="24"/>
        <v>1998</v>
      </c>
      <c r="AJ32" s="386">
        <f t="shared" si="24"/>
        <v>1999</v>
      </c>
      <c r="AK32" s="386">
        <f t="shared" si="24"/>
        <v>2000</v>
      </c>
      <c r="AL32" s="386">
        <f t="shared" si="24"/>
        <v>2001</v>
      </c>
      <c r="AM32" s="386">
        <f t="shared" si="24"/>
        <v>2002</v>
      </c>
      <c r="AN32" s="386">
        <f t="shared" si="24"/>
        <v>2003</v>
      </c>
      <c r="AO32" s="386">
        <f t="shared" si="24"/>
        <v>2004</v>
      </c>
      <c r="AP32" s="386">
        <f t="shared" si="24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5" ref="AB33:AS33">AB6/AA6-1</f>
        <v>0.006776542567187294</v>
      </c>
      <c r="AC33" s="79">
        <f t="shared" si="25"/>
        <v>0.004725891607419319</v>
      </c>
      <c r="AD33" s="79">
        <f t="shared" si="25"/>
        <v>0.004734393074472543</v>
      </c>
      <c r="AE33" s="79">
        <f t="shared" si="25"/>
        <v>-0.007423787106325075</v>
      </c>
      <c r="AF33" s="79">
        <f t="shared" si="25"/>
        <v>-0.017308924585988983</v>
      </c>
      <c r="AG33" s="79">
        <f t="shared" si="25"/>
        <v>-0.021697270914892375</v>
      </c>
      <c r="AH33" s="79">
        <f t="shared" si="25"/>
        <v>-0.0258164052627059</v>
      </c>
      <c r="AI33" s="79">
        <f t="shared" si="25"/>
        <v>-0.01767490834618224</v>
      </c>
      <c r="AJ33" s="79">
        <f t="shared" si="25"/>
        <v>-0.019195350805582212</v>
      </c>
      <c r="AK33" s="79">
        <f t="shared" si="25"/>
        <v>-0.011228922766932659</v>
      </c>
      <c r="AL33" s="79">
        <f t="shared" si="25"/>
        <v>-0.01128415730012422</v>
      </c>
      <c r="AM33" s="79">
        <f t="shared" si="25"/>
        <v>-0.012022867048573693</v>
      </c>
      <c r="AN33" s="79">
        <f t="shared" si="25"/>
        <v>-0.009706752207401581</v>
      </c>
      <c r="AO33" s="79">
        <f t="shared" si="25"/>
        <v>-0.007814698566083522</v>
      </c>
      <c r="AP33" s="79">
        <f t="shared" si="25"/>
        <v>-0.005198439893262408</v>
      </c>
      <c r="AQ33" s="79">
        <f t="shared" si="25"/>
        <v>-0.006355378021274394</v>
      </c>
      <c r="AR33" s="79">
        <f t="shared" si="25"/>
        <v>-0.01103627048834388</v>
      </c>
      <c r="AS33" s="79">
        <f t="shared" si="25"/>
        <v>-0.011195410361723446</v>
      </c>
    </row>
    <row r="34" spans="25:45" ht="14.25">
      <c r="Y34" s="61" t="s">
        <v>8</v>
      </c>
      <c r="Z34" s="70"/>
      <c r="AA34" s="70"/>
      <c r="AB34" s="79">
        <f aca="true" t="shared" si="26" ref="AB34:AS34">AB7/AA7-1</f>
        <v>-0.011258458846928554</v>
      </c>
      <c r="AC34" s="79">
        <f t="shared" si="26"/>
        <v>-0.007684966935522453</v>
      </c>
      <c r="AD34" s="79">
        <f t="shared" si="26"/>
        <v>-0.018464070998623572</v>
      </c>
      <c r="AE34" s="79">
        <f t="shared" si="26"/>
        <v>-0.01849191399359129</v>
      </c>
      <c r="AF34" s="79">
        <f t="shared" si="26"/>
        <v>-0.028531394120269837</v>
      </c>
      <c r="AG34" s="79">
        <f t="shared" si="26"/>
        <v>-0.02527926246921519</v>
      </c>
      <c r="AH34" s="79">
        <f t="shared" si="26"/>
        <v>-0.029584330286367644</v>
      </c>
      <c r="AI34" s="79">
        <f t="shared" si="26"/>
        <v>-0.03640506799722376</v>
      </c>
      <c r="AJ34" s="79">
        <f t="shared" si="26"/>
        <v>-0.03580189698425673</v>
      </c>
      <c r="AK34" s="79">
        <f t="shared" si="26"/>
        <v>-0.040275192147941064</v>
      </c>
      <c r="AL34" s="79">
        <f t="shared" si="26"/>
        <v>-0.042352888809538136</v>
      </c>
      <c r="AM34" s="79">
        <f t="shared" si="26"/>
        <v>-0.04260331895242053</v>
      </c>
      <c r="AN34" s="79">
        <f t="shared" si="26"/>
        <v>-0.03465592210774038</v>
      </c>
      <c r="AO34" s="79">
        <f t="shared" si="26"/>
        <v>-0.03671079430691471</v>
      </c>
      <c r="AP34" s="79">
        <f t="shared" si="26"/>
        <v>-0.04551368346856188</v>
      </c>
      <c r="AQ34" s="79">
        <f t="shared" si="26"/>
        <v>-0.05199161548805109</v>
      </c>
      <c r="AR34" s="79">
        <f t="shared" si="26"/>
        <v>-0.05455025342217246</v>
      </c>
      <c r="AS34" s="79">
        <f t="shared" si="26"/>
        <v>-0.04560068026881514</v>
      </c>
    </row>
    <row r="35" spans="25:45" ht="14.25">
      <c r="Y35" s="61" t="s">
        <v>10</v>
      </c>
      <c r="Z35" s="70"/>
      <c r="AA35" s="70"/>
      <c r="AB35" s="79">
        <f aca="true" t="shared" si="27" ref="AB35:AS35">AB8/AA8-1</f>
        <v>0.0060849618854699195</v>
      </c>
      <c r="AC35" s="79">
        <f t="shared" si="27"/>
        <v>0.017980693631259204</v>
      </c>
      <c r="AD35" s="79">
        <f t="shared" si="27"/>
        <v>0.023780716772310972</v>
      </c>
      <c r="AE35" s="79">
        <f t="shared" si="27"/>
        <v>-0.0012297701385756143</v>
      </c>
      <c r="AF35" s="79">
        <f t="shared" si="27"/>
        <v>0.03873947267515865</v>
      </c>
      <c r="AG35" s="79">
        <f t="shared" si="27"/>
        <v>-0.0005076101088978824</v>
      </c>
      <c r="AH35" s="79">
        <f t="shared" si="27"/>
        <v>-0.011153840056095876</v>
      </c>
      <c r="AI35" s="79">
        <f t="shared" si="27"/>
        <v>-0.028550990201547832</v>
      </c>
      <c r="AJ35" s="79">
        <f t="shared" si="27"/>
        <v>0.0283850903257723</v>
      </c>
      <c r="AK35" s="79">
        <f t="shared" si="27"/>
        <v>0.0010768948930601763</v>
      </c>
      <c r="AL35" s="79">
        <f t="shared" si="27"/>
        <v>-0.017551772664441412</v>
      </c>
      <c r="AM35" s="79">
        <f t="shared" si="27"/>
        <v>0.006672388277893182</v>
      </c>
      <c r="AN35" s="79">
        <f t="shared" si="27"/>
        <v>-0.05257627600025738</v>
      </c>
      <c r="AO35" s="79">
        <f t="shared" si="27"/>
        <v>-0.013986414060313312</v>
      </c>
      <c r="AP35" s="79">
        <f t="shared" si="27"/>
        <v>-0.02400487656167838</v>
      </c>
      <c r="AQ35" s="79">
        <f t="shared" si="27"/>
        <v>0.027929638437973248</v>
      </c>
      <c r="AR35" s="79">
        <f t="shared" si="27"/>
        <v>-0.05899193649688095</v>
      </c>
      <c r="AS35" s="79">
        <f t="shared" si="27"/>
        <v>-0.02548722378571988</v>
      </c>
    </row>
    <row r="36" spans="25:45" ht="14.25">
      <c r="Y36" s="61" t="s">
        <v>9</v>
      </c>
      <c r="Z36" s="70"/>
      <c r="AA36" s="70"/>
      <c r="AB36" s="79">
        <f aca="true" t="shared" si="28" ref="AB36:AS36">AB9/AA9-1</f>
        <v>-0.07980756751466511</v>
      </c>
      <c r="AC36" s="79">
        <f t="shared" si="28"/>
        <v>-0.09568423966422379</v>
      </c>
      <c r="AD36" s="79">
        <f t="shared" si="28"/>
        <v>-0.07443094897844493</v>
      </c>
      <c r="AE36" s="79">
        <f t="shared" si="28"/>
        <v>-0.15376688154208684</v>
      </c>
      <c r="AF36" s="79">
        <f t="shared" si="28"/>
        <v>-0.18674219011315596</v>
      </c>
      <c r="AG36" s="79">
        <f t="shared" si="28"/>
        <v>-0.030672048456594436</v>
      </c>
      <c r="AH36" s="79">
        <f t="shared" si="28"/>
        <v>-0.1815106730078485</v>
      </c>
      <c r="AI36" s="79">
        <f t="shared" si="28"/>
        <v>-0.10903964176256398</v>
      </c>
      <c r="AJ36" s="79">
        <f t="shared" si="28"/>
        <v>-0.00839672793220303</v>
      </c>
      <c r="AK36" s="79">
        <f t="shared" si="28"/>
        <v>-0.07556884532869912</v>
      </c>
      <c r="AL36" s="79">
        <f t="shared" si="28"/>
        <v>-0.1964875228494175</v>
      </c>
      <c r="AM36" s="79">
        <f t="shared" si="28"/>
        <v>-0.5150990338409931</v>
      </c>
      <c r="AN36" s="79">
        <f t="shared" si="28"/>
        <v>-0.0420197721085821</v>
      </c>
      <c r="AO36" s="79">
        <f t="shared" si="28"/>
        <v>-0.04209805361442365</v>
      </c>
      <c r="AP36" s="79">
        <f t="shared" si="28"/>
        <v>0.06107019799453228</v>
      </c>
      <c r="AQ36" s="79">
        <f t="shared" si="28"/>
        <v>0.032263092548679095</v>
      </c>
      <c r="AR36" s="79">
        <f t="shared" si="28"/>
        <v>0.019506854608332347</v>
      </c>
      <c r="AS36" s="79">
        <f t="shared" si="28"/>
        <v>-0.019059936603499805</v>
      </c>
    </row>
    <row r="37" spans="25:45" ht="15" thickBot="1">
      <c r="Y37" s="62" t="s">
        <v>11</v>
      </c>
      <c r="Z37" s="83"/>
      <c r="AA37" s="83"/>
      <c r="AB37" s="80">
        <f aca="true" t="shared" si="29" ref="AB37:AS37">AB10/AA10-1</f>
        <v>-0.028214796618570626</v>
      </c>
      <c r="AC37" s="80">
        <f t="shared" si="29"/>
        <v>-0.0727378933452677</v>
      </c>
      <c r="AD37" s="80">
        <f t="shared" si="29"/>
        <v>-0.005163742886404976</v>
      </c>
      <c r="AE37" s="80">
        <f t="shared" si="29"/>
        <v>0.000921507608919736</v>
      </c>
      <c r="AF37" s="80">
        <f t="shared" si="29"/>
        <v>0.00475031745535115</v>
      </c>
      <c r="AG37" s="80">
        <f t="shared" si="29"/>
        <v>-0.032132184299364264</v>
      </c>
      <c r="AH37" s="80">
        <f t="shared" si="29"/>
        <v>-0.16381895618481268</v>
      </c>
      <c r="AI37" s="80">
        <f t="shared" si="29"/>
        <v>-0.06661407903699168</v>
      </c>
      <c r="AJ37" s="80">
        <f t="shared" si="29"/>
        <v>-0.02998326268679763</v>
      </c>
      <c r="AK37" s="80">
        <f t="shared" si="29"/>
        <v>-0.1711809945449254</v>
      </c>
      <c r="AL37" s="80">
        <f t="shared" si="29"/>
        <v>-0.24659699100955546</v>
      </c>
      <c r="AM37" s="80">
        <f t="shared" si="29"/>
        <v>-0.04043011107849814</v>
      </c>
      <c r="AN37" s="80">
        <f t="shared" si="29"/>
        <v>-0.05414734308969604</v>
      </c>
      <c r="AO37" s="80">
        <f t="shared" si="29"/>
        <v>0.07215581567034635</v>
      </c>
      <c r="AP37" s="80">
        <f t="shared" si="29"/>
        <v>-0.06736632028692957</v>
      </c>
      <c r="AQ37" s="80">
        <f t="shared" si="29"/>
        <v>-0.005776366081009732</v>
      </c>
      <c r="AR37" s="80">
        <f t="shared" si="29"/>
        <v>0.007959511930581975</v>
      </c>
      <c r="AS37" s="80">
        <f t="shared" si="29"/>
        <v>-0.09441154291570986</v>
      </c>
    </row>
    <row r="38" spans="25:45" ht="15" thickTop="1">
      <c r="Y38" s="63" t="s">
        <v>12</v>
      </c>
      <c r="Z38" s="84"/>
      <c r="AA38" s="84"/>
      <c r="AB38" s="81">
        <f aca="true" t="shared" si="30" ref="AB38:AS38">AB11/AA11-1</f>
        <v>-0.0074822291223952675</v>
      </c>
      <c r="AC38" s="81">
        <f t="shared" si="30"/>
        <v>-0.008404162710094365</v>
      </c>
      <c r="AD38" s="81">
        <f t="shared" si="30"/>
        <v>-0.008525303813452512</v>
      </c>
      <c r="AE38" s="81">
        <f t="shared" si="30"/>
        <v>-0.02143530452762954</v>
      </c>
      <c r="AF38" s="81">
        <f t="shared" si="30"/>
        <v>-0.02985437897149401</v>
      </c>
      <c r="AG38" s="81">
        <f t="shared" si="30"/>
        <v>-0.022794365574801523</v>
      </c>
      <c r="AH38" s="81">
        <f t="shared" si="30"/>
        <v>-0.03625069364646649</v>
      </c>
      <c r="AI38" s="81">
        <f t="shared" si="30"/>
        <v>-0.028558343155494104</v>
      </c>
      <c r="AJ38" s="81">
        <f t="shared" si="30"/>
        <v>-0.022623904901471037</v>
      </c>
      <c r="AK38" s="81">
        <f t="shared" si="30"/>
        <v>-0.024002595097389556</v>
      </c>
      <c r="AL38" s="81">
        <f t="shared" si="30"/>
        <v>-0.030134461026220638</v>
      </c>
      <c r="AM38" s="81">
        <f t="shared" si="30"/>
        <v>-0.03732739100679916</v>
      </c>
      <c r="AN38" s="81">
        <f t="shared" si="30"/>
        <v>-0.01957670770236064</v>
      </c>
      <c r="AO38" s="81">
        <f t="shared" si="30"/>
        <v>-0.016740534506847426</v>
      </c>
      <c r="AP38" s="81">
        <f t="shared" si="30"/>
        <v>-0.01694506843172816</v>
      </c>
      <c r="AQ38" s="81">
        <f t="shared" si="30"/>
        <v>-0.017437304984581625</v>
      </c>
      <c r="AR38" s="81">
        <f t="shared" si="30"/>
        <v>-0.02400216142563505</v>
      </c>
      <c r="AS38" s="81">
        <f t="shared" si="30"/>
        <v>-0.02144417007633248</v>
      </c>
    </row>
    <row r="43" ht="18.75">
      <c r="Y43" s="69" t="s">
        <v>129</v>
      </c>
    </row>
    <row r="44" spans="25:57" ht="27.75">
      <c r="Y44" s="386"/>
      <c r="Z44" s="385" t="s">
        <v>124</v>
      </c>
      <c r="AA44" s="386">
        <v>1990</v>
      </c>
      <c r="AB44" s="386">
        <f aca="true" t="shared" si="31" ref="AB44:BE44">AA44+1</f>
        <v>1991</v>
      </c>
      <c r="AC44" s="386">
        <f t="shared" si="31"/>
        <v>1992</v>
      </c>
      <c r="AD44" s="386">
        <f t="shared" si="31"/>
        <v>1993</v>
      </c>
      <c r="AE44" s="386">
        <f t="shared" si="31"/>
        <v>1994</v>
      </c>
      <c r="AF44" s="386">
        <f t="shared" si="31"/>
        <v>1995</v>
      </c>
      <c r="AG44" s="386">
        <f t="shared" si="31"/>
        <v>1996</v>
      </c>
      <c r="AH44" s="386">
        <f t="shared" si="31"/>
        <v>1997</v>
      </c>
      <c r="AI44" s="386">
        <f t="shared" si="31"/>
        <v>1998</v>
      </c>
      <c r="AJ44" s="386">
        <f t="shared" si="31"/>
        <v>1999</v>
      </c>
      <c r="AK44" s="386">
        <f t="shared" si="31"/>
        <v>2000</v>
      </c>
      <c r="AL44" s="386">
        <f t="shared" si="31"/>
        <v>2001</v>
      </c>
      <c r="AM44" s="386">
        <f t="shared" si="31"/>
        <v>2002</v>
      </c>
      <c r="AN44" s="386">
        <f t="shared" si="31"/>
        <v>2003</v>
      </c>
      <c r="AO44" s="386">
        <f t="shared" si="31"/>
        <v>2004</v>
      </c>
      <c r="AP44" s="386">
        <f t="shared" si="31"/>
        <v>2005</v>
      </c>
      <c r="AQ44" s="386">
        <f t="shared" si="31"/>
        <v>2006</v>
      </c>
      <c r="AR44" s="386">
        <f t="shared" si="31"/>
        <v>2007</v>
      </c>
      <c r="AS44" s="387" t="s">
        <v>205</v>
      </c>
      <c r="AT44" s="73" t="e">
        <f t="shared" si="31"/>
        <v>#VALUE!</v>
      </c>
      <c r="AU44" s="73" t="e">
        <f t="shared" si="31"/>
        <v>#VALUE!</v>
      </c>
      <c r="AV44" s="73" t="e">
        <f t="shared" si="31"/>
        <v>#VALUE!</v>
      </c>
      <c r="AW44" s="73" t="e">
        <f t="shared" si="31"/>
        <v>#VALUE!</v>
      </c>
      <c r="AX44" s="73" t="e">
        <f t="shared" si="31"/>
        <v>#VALUE!</v>
      </c>
      <c r="AY44" s="73" t="e">
        <f t="shared" si="31"/>
        <v>#VALUE!</v>
      </c>
      <c r="AZ44" s="73" t="e">
        <f t="shared" si="31"/>
        <v>#VALUE!</v>
      </c>
      <c r="BA44" s="73" t="e">
        <f t="shared" si="31"/>
        <v>#VALUE!</v>
      </c>
      <c r="BB44" s="73" t="e">
        <f t="shared" si="31"/>
        <v>#VALUE!</v>
      </c>
      <c r="BC44" s="73" t="e">
        <f t="shared" si="31"/>
        <v>#VALUE!</v>
      </c>
      <c r="BD44" s="73" t="e">
        <f t="shared" si="31"/>
        <v>#VALUE!</v>
      </c>
      <c r="BE44" s="73" t="e">
        <f t="shared" si="31"/>
        <v>#VALUE!</v>
      </c>
    </row>
    <row r="45" spans="25:57" ht="14.25">
      <c r="Y45" s="61" t="s">
        <v>7</v>
      </c>
      <c r="Z45" s="74">
        <f>Z6/21</f>
        <v>852.1353976559412</v>
      </c>
      <c r="AA45" s="74">
        <f aca="true" t="shared" si="32" ref="AA45:AO45">AA6/21</f>
        <v>852.9474228972604</v>
      </c>
      <c r="AB45" s="74">
        <f t="shared" si="32"/>
        <v>858.7274574160964</v>
      </c>
      <c r="AC45" s="74">
        <f t="shared" si="32"/>
        <v>862.7857103001597</v>
      </c>
      <c r="AD45" s="74">
        <f t="shared" si="32"/>
        <v>866.8704769917587</v>
      </c>
      <c r="AE45" s="74">
        <f t="shared" si="32"/>
        <v>860.4350151218134</v>
      </c>
      <c r="AF45" s="74">
        <f t="shared" si="32"/>
        <v>845.5418103339256</v>
      </c>
      <c r="AG45" s="74">
        <f t="shared" si="32"/>
        <v>827.1958606052418</v>
      </c>
      <c r="AH45" s="74">
        <f t="shared" si="32"/>
        <v>805.8406370362242</v>
      </c>
      <c r="AI45" s="74">
        <f t="shared" si="32"/>
        <v>791.5974776349798</v>
      </c>
      <c r="AJ45" s="74">
        <f t="shared" si="32"/>
        <v>776.4024863549623</v>
      </c>
      <c r="AK45" s="74">
        <f t="shared" si="32"/>
        <v>767.684322799628</v>
      </c>
      <c r="AL45" s="74">
        <f t="shared" si="32"/>
        <v>759.0216521443177</v>
      </c>
      <c r="AM45" s="74">
        <f t="shared" si="32"/>
        <v>749.8960357335978</v>
      </c>
      <c r="AN45" s="74">
        <f t="shared" si="32"/>
        <v>742.616980733419</v>
      </c>
      <c r="AO45" s="74">
        <f t="shared" si="32"/>
        <v>736.8136528789323</v>
      </c>
      <c r="AP45" s="74">
        <f aca="true" t="shared" si="33" ref="AP45:AQ49">AP6/21</f>
        <v>732.9833713919061</v>
      </c>
      <c r="AQ45" s="74">
        <f t="shared" si="33"/>
        <v>728.3249849834024</v>
      </c>
      <c r="AR45" s="74">
        <f aca="true" t="shared" si="34" ref="AR45:AS49">AR6/21</f>
        <v>720.2869934457066</v>
      </c>
      <c r="AS45" s="74">
        <f t="shared" si="34"/>
        <v>712.2230849758698</v>
      </c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</row>
    <row r="46" spans="25:57" ht="14.25">
      <c r="Y46" s="61" t="s">
        <v>8</v>
      </c>
      <c r="Z46" s="74">
        <f>Z7/21</f>
        <v>536.3589289447615</v>
      </c>
      <c r="AA46" s="74">
        <f>AA7/21</f>
        <v>499.29307540084255</v>
      </c>
      <c r="AB46" s="74">
        <f aca="true" t="shared" si="35" ref="AB46:AO46">AB7/21</f>
        <v>493.67180485888576</v>
      </c>
      <c r="AC46" s="74">
        <f t="shared" si="35"/>
        <v>489.87795336154556</v>
      </c>
      <c r="AD46" s="74">
        <f t="shared" si="35"/>
        <v>480.8328120500176</v>
      </c>
      <c r="AE46" s="74">
        <f t="shared" si="35"/>
        <v>471.94129304429197</v>
      </c>
      <c r="AF46" s="74">
        <f t="shared" si="35"/>
        <v>458.4761500108155</v>
      </c>
      <c r="AG46" s="74">
        <f t="shared" si="35"/>
        <v>446.88621107881687</v>
      </c>
      <c r="AH46" s="74">
        <f t="shared" si="35"/>
        <v>433.66538180983775</v>
      </c>
      <c r="AI46" s="74">
        <f t="shared" si="35"/>
        <v>417.8777640970086</v>
      </c>
      <c r="AJ46" s="74">
        <f t="shared" si="35"/>
        <v>402.91694743479593</v>
      </c>
      <c r="AK46" s="74">
        <f t="shared" si="35"/>
        <v>386.6893899571977</v>
      </c>
      <c r="AL46" s="74">
        <f t="shared" si="35"/>
        <v>370.31197722051235</v>
      </c>
      <c r="AM46" s="74">
        <f t="shared" si="35"/>
        <v>354.53545794308536</v>
      </c>
      <c r="AN46" s="74">
        <f t="shared" si="35"/>
        <v>342.24870472817776</v>
      </c>
      <c r="AO46" s="74">
        <f t="shared" si="35"/>
        <v>329.6844829270936</v>
      </c>
      <c r="AP46" s="74">
        <f t="shared" si="33"/>
        <v>314.67932772665336</v>
      </c>
      <c r="AQ46" s="74">
        <f t="shared" si="33"/>
        <v>298.3186411174508</v>
      </c>
      <c r="AR46" s="74">
        <f t="shared" si="34"/>
        <v>282.0452836439357</v>
      </c>
      <c r="AS46" s="74">
        <f t="shared" si="34"/>
        <v>269.18382684316134</v>
      </c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25:57" ht="14.25">
      <c r="Y47" s="61" t="s">
        <v>10</v>
      </c>
      <c r="Z47" s="74">
        <f>Z8/21</f>
        <v>39.48706438421275</v>
      </c>
      <c r="AA47" s="74">
        <f>AA8/21</f>
        <v>39.55159129262358</v>
      </c>
      <c r="AB47" s="74">
        <f aca="true" t="shared" si="36" ref="AB47:AO47">AB8/21</f>
        <v>39.79226121814888</v>
      </c>
      <c r="AC47" s="74">
        <f t="shared" si="36"/>
        <v>40.507753676007454</v>
      </c>
      <c r="AD47" s="74">
        <f t="shared" si="36"/>
        <v>41.47105709325912</v>
      </c>
      <c r="AE47" s="74">
        <f t="shared" si="36"/>
        <v>41.420057225630664</v>
      </c>
      <c r="AF47" s="74">
        <f t="shared" si="36"/>
        <v>43.02464840072649</v>
      </c>
      <c r="AG47" s="74">
        <f t="shared" si="36"/>
        <v>43.0028086542665</v>
      </c>
      <c r="AH47" s="74">
        <f t="shared" si="36"/>
        <v>42.52316220457392</v>
      </c>
      <c r="AI47" s="74">
        <f t="shared" si="36"/>
        <v>41.309083817132304</v>
      </c>
      <c r="AJ47" s="74">
        <f t="shared" si="36"/>
        <v>42.4816458925565</v>
      </c>
      <c r="AK47" s="74">
        <f t="shared" si="36"/>
        <v>42.52739416006699</v>
      </c>
      <c r="AL47" s="74">
        <f t="shared" si="36"/>
        <v>41.7809630057584</v>
      </c>
      <c r="AM47" s="74">
        <f t="shared" si="36"/>
        <v>42.05974181355711</v>
      </c>
      <c r="AN47" s="74">
        <f t="shared" si="36"/>
        <v>39.84839721946797</v>
      </c>
      <c r="AO47" s="74">
        <f t="shared" si="36"/>
        <v>39.29106103631665</v>
      </c>
      <c r="AP47" s="74">
        <f t="shared" si="33"/>
        <v>38.3478839661625</v>
      </c>
      <c r="AQ47" s="74">
        <f t="shared" si="33"/>
        <v>39.41892650019877</v>
      </c>
      <c r="AR47" s="74">
        <f t="shared" si="34"/>
        <v>37.09352769132383</v>
      </c>
      <c r="AS47" s="74">
        <f t="shared" si="34"/>
        <v>36.14811665005326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25:57" ht="14.25">
      <c r="Y48" s="61" t="s">
        <v>9</v>
      </c>
      <c r="Z48" s="74">
        <f>Z9/21</f>
        <v>144.62582542538638</v>
      </c>
      <c r="AA48" s="74">
        <f>AA9/21</f>
        <v>144.62582542538638</v>
      </c>
      <c r="AB48" s="74">
        <f aca="true" t="shared" si="37" ref="AB48:AO48">AB9/21</f>
        <v>133.08359009838568</v>
      </c>
      <c r="AC48" s="74">
        <f t="shared" si="37"/>
        <v>120.34958796803643</v>
      </c>
      <c r="AD48" s="74">
        <f t="shared" si="37"/>
        <v>111.39185392641065</v>
      </c>
      <c r="AE48" s="74">
        <f t="shared" si="37"/>
        <v>94.26347591895482</v>
      </c>
      <c r="AF48" s="74">
        <f t="shared" si="37"/>
        <v>76.66050797817046</v>
      </c>
      <c r="AG48" s="74">
        <f t="shared" si="37"/>
        <v>74.30917316275688</v>
      </c>
      <c r="AH48" s="74">
        <f t="shared" si="37"/>
        <v>60.82126513132812</v>
      </c>
      <c r="AI48" s="74">
        <f t="shared" si="37"/>
        <v>54.18933616986218</v>
      </c>
      <c r="AJ48" s="74">
        <f t="shared" si="37"/>
        <v>53.73432305721716</v>
      </c>
      <c r="AK48" s="74">
        <f t="shared" si="37"/>
        <v>49.67368230926396</v>
      </c>
      <c r="AL48" s="74">
        <f t="shared" si="37"/>
        <v>39.91342352150775</v>
      </c>
      <c r="AM48" s="74">
        <f t="shared" si="37"/>
        <v>19.35405762829274</v>
      </c>
      <c r="AN48" s="74">
        <f t="shared" si="37"/>
        <v>18.540804537375514</v>
      </c>
      <c r="AO48" s="74">
        <f t="shared" si="37"/>
        <v>17.76027275390653</v>
      </c>
      <c r="AP48" s="74">
        <f t="shared" si="33"/>
        <v>18.844896127424498</v>
      </c>
      <c r="AQ48" s="74">
        <f t="shared" si="33"/>
        <v>19.45289075525384</v>
      </c>
      <c r="AR48" s="74">
        <f t="shared" si="34"/>
        <v>19.832355466928348</v>
      </c>
      <c r="AS48" s="74">
        <f t="shared" si="34"/>
        <v>19.45435202903062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</row>
    <row r="49" spans="25:57" ht="15" thickBot="1">
      <c r="Y49" s="62" t="s">
        <v>11</v>
      </c>
      <c r="Z49" s="75">
        <f>Z10/21</f>
        <v>17.027772530936108</v>
      </c>
      <c r="AA49" s="75">
        <f>AA10/21</f>
        <v>17.027772530936108</v>
      </c>
      <c r="AB49" s="75">
        <f aca="true" t="shared" si="38" ref="AB49:AO49">AB10/21</f>
        <v>16.547337392108464</v>
      </c>
      <c r="AC49" s="75">
        <f t="shared" si="38"/>
        <v>15.343718929733118</v>
      </c>
      <c r="AD49" s="75">
        <f t="shared" si="38"/>
        <v>15.264487910258712</v>
      </c>
      <c r="AE49" s="75">
        <f t="shared" si="38"/>
        <v>15.27855425201428</v>
      </c>
      <c r="AF49" s="75">
        <f t="shared" si="38"/>
        <v>15.35113223497015</v>
      </c>
      <c r="AG49" s="75">
        <f t="shared" si="38"/>
        <v>14.857866824792179</v>
      </c>
      <c r="AH49" s="75">
        <f t="shared" si="38"/>
        <v>12.423866590421767</v>
      </c>
      <c r="AI49" s="75">
        <f t="shared" si="38"/>
        <v>11.59626215942237</v>
      </c>
      <c r="AJ49" s="75">
        <f t="shared" si="38"/>
        <v>11.248568384911438</v>
      </c>
      <c r="AK49" s="75">
        <f t="shared" si="38"/>
        <v>9.323027261575692</v>
      </c>
      <c r="AL49" s="75">
        <f t="shared" si="38"/>
        <v>7.02399679177107</v>
      </c>
      <c r="AM49" s="75">
        <f t="shared" si="38"/>
        <v>6.740015821264752</v>
      </c>
      <c r="AN49" s="75">
        <f t="shared" si="38"/>
        <v>6.3750618721607495</v>
      </c>
      <c r="AO49" s="75">
        <f t="shared" si="38"/>
        <v>6.835059661495434</v>
      </c>
      <c r="AP49" s="75">
        <f t="shared" si="33"/>
        <v>6.37460684315886</v>
      </c>
      <c r="AQ49" s="75">
        <f t="shared" si="33"/>
        <v>6.3377847804102645</v>
      </c>
      <c r="AR49" s="75">
        <f t="shared" si="34"/>
        <v>6.388230453983401</v>
      </c>
      <c r="AS49" s="75">
        <f t="shared" si="34"/>
        <v>5.7851077603217025</v>
      </c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</row>
    <row r="50" spans="25:57" ht="15" thickTop="1">
      <c r="Y50" s="63" t="s">
        <v>12</v>
      </c>
      <c r="Z50" s="161">
        <f aca="true" t="shared" si="39" ref="Z50:AO50">SUM(Z45:Z49)</f>
        <v>1589.634988941238</v>
      </c>
      <c r="AA50" s="161">
        <f>SUM(AA45:AA49)</f>
        <v>1553.445687547049</v>
      </c>
      <c r="AB50" s="161">
        <f t="shared" si="39"/>
        <v>1541.8224509836252</v>
      </c>
      <c r="AC50" s="161">
        <f t="shared" si="39"/>
        <v>1528.8647242354825</v>
      </c>
      <c r="AD50" s="161">
        <f t="shared" si="39"/>
        <v>1515.830687971705</v>
      </c>
      <c r="AE50" s="161">
        <f t="shared" si="39"/>
        <v>1483.3383955627053</v>
      </c>
      <c r="AF50" s="161">
        <f t="shared" si="39"/>
        <v>1439.0542489586082</v>
      </c>
      <c r="AG50" s="161">
        <f t="shared" si="39"/>
        <v>1406.2519203258744</v>
      </c>
      <c r="AH50" s="161">
        <f t="shared" si="39"/>
        <v>1355.2743127723859</v>
      </c>
      <c r="AI50" s="161">
        <f t="shared" si="39"/>
        <v>1316.569923878405</v>
      </c>
      <c r="AJ50" s="161">
        <f t="shared" si="39"/>
        <v>1286.7839711244435</v>
      </c>
      <c r="AK50" s="161">
        <f t="shared" si="39"/>
        <v>1255.8978164877321</v>
      </c>
      <c r="AL50" s="161">
        <f t="shared" si="39"/>
        <v>1218.0520126838674</v>
      </c>
      <c r="AM50" s="76">
        <f t="shared" si="39"/>
        <v>1172.5853089397979</v>
      </c>
      <c r="AN50" s="76">
        <f t="shared" si="39"/>
        <v>1149.629949090601</v>
      </c>
      <c r="AO50" s="76">
        <f t="shared" si="39"/>
        <v>1130.3845292577446</v>
      </c>
      <c r="AP50" s="76">
        <f>SUM(AP45:AP49)</f>
        <v>1111.2300860553055</v>
      </c>
      <c r="AQ50" s="76">
        <f>SUM(AQ45:AQ49)</f>
        <v>1091.8532281367159</v>
      </c>
      <c r="AR50" s="76">
        <f>SUM(AR45:AR49)</f>
        <v>1065.6463907018779</v>
      </c>
      <c r="AS50" s="76">
        <f>SUM(AS45:AS49)</f>
        <v>1042.7944882584368</v>
      </c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N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47" sqref="BL47"/>
    </sheetView>
  </sheetViews>
  <sheetFormatPr defaultColWidth="9.625" defaultRowHeight="13.5"/>
  <cols>
    <col min="1" max="1" width="1.625" style="72" customWidth="1"/>
    <col min="2" max="23" width="1.625" style="72" hidden="1" customWidth="1"/>
    <col min="24" max="24" width="1.625" style="72" customWidth="1"/>
    <col min="25" max="25" width="15.125" style="72" bestFit="1" customWidth="1"/>
    <col min="26" max="45" width="9.625" style="72" customWidth="1"/>
    <col min="46" max="57" width="9.625" style="72" hidden="1" customWidth="1"/>
    <col min="58" max="58" width="4.375" style="72" customWidth="1"/>
    <col min="59" max="60" width="9.00390625" style="72" customWidth="1"/>
    <col min="61" max="16384" width="9.625" style="72" customWidth="1"/>
  </cols>
  <sheetData>
    <row r="1" spans="29:30" ht="14.25">
      <c r="AC1" s="176"/>
      <c r="AD1" s="175"/>
    </row>
    <row r="2" spans="26:27" ht="18.75">
      <c r="Z2" s="174"/>
      <c r="AA2" s="174" t="s">
        <v>4</v>
      </c>
    </row>
    <row r="4" ht="14.25">
      <c r="Y4" s="69" t="s">
        <v>67</v>
      </c>
    </row>
    <row r="5" spans="25:60" ht="27.75">
      <c r="Y5" s="386"/>
      <c r="Z5" s="385" t="s">
        <v>124</v>
      </c>
      <c r="AA5" s="386">
        <v>1990</v>
      </c>
      <c r="AB5" s="386">
        <f aca="true" t="shared" si="0" ref="AB5:BE5">AA5+1</f>
        <v>1991</v>
      </c>
      <c r="AC5" s="386">
        <f t="shared" si="0"/>
        <v>1992</v>
      </c>
      <c r="AD5" s="386">
        <f t="shared" si="0"/>
        <v>1993</v>
      </c>
      <c r="AE5" s="386">
        <f t="shared" si="0"/>
        <v>1994</v>
      </c>
      <c r="AF5" s="386">
        <f t="shared" si="0"/>
        <v>1995</v>
      </c>
      <c r="AG5" s="386">
        <f t="shared" si="0"/>
        <v>1996</v>
      </c>
      <c r="AH5" s="386">
        <f t="shared" si="0"/>
        <v>1997</v>
      </c>
      <c r="AI5" s="386">
        <f t="shared" si="0"/>
        <v>1998</v>
      </c>
      <c r="AJ5" s="386">
        <f t="shared" si="0"/>
        <v>1999</v>
      </c>
      <c r="AK5" s="386">
        <f t="shared" si="0"/>
        <v>2000</v>
      </c>
      <c r="AL5" s="386">
        <f t="shared" si="0"/>
        <v>2001</v>
      </c>
      <c r="AM5" s="386">
        <f t="shared" si="0"/>
        <v>2002</v>
      </c>
      <c r="AN5" s="386">
        <f t="shared" si="0"/>
        <v>2003</v>
      </c>
      <c r="AO5" s="386">
        <f t="shared" si="0"/>
        <v>2004</v>
      </c>
      <c r="AP5" s="386">
        <f t="shared" si="0"/>
        <v>2005</v>
      </c>
      <c r="AQ5" s="386">
        <f t="shared" si="0"/>
        <v>2006</v>
      </c>
      <c r="AR5" s="386">
        <f t="shared" si="0"/>
        <v>2007</v>
      </c>
      <c r="AS5" s="387" t="s">
        <v>205</v>
      </c>
      <c r="AT5" s="73" t="e">
        <f t="shared" si="0"/>
        <v>#VALUE!</v>
      </c>
      <c r="AU5" s="73" t="e">
        <f t="shared" si="0"/>
        <v>#VALUE!</v>
      </c>
      <c r="AV5" s="73" t="e">
        <f t="shared" si="0"/>
        <v>#VALUE!</v>
      </c>
      <c r="AW5" s="73" t="e">
        <f t="shared" si="0"/>
        <v>#VALUE!</v>
      </c>
      <c r="AX5" s="73" t="e">
        <f t="shared" si="0"/>
        <v>#VALUE!</v>
      </c>
      <c r="AY5" s="73" t="e">
        <f t="shared" si="0"/>
        <v>#VALUE!</v>
      </c>
      <c r="AZ5" s="73" t="e">
        <f t="shared" si="0"/>
        <v>#VALUE!</v>
      </c>
      <c r="BA5" s="73" t="e">
        <f t="shared" si="0"/>
        <v>#VALUE!</v>
      </c>
      <c r="BB5" s="73" t="e">
        <f t="shared" si="0"/>
        <v>#VALUE!</v>
      </c>
      <c r="BC5" s="73" t="e">
        <f t="shared" si="0"/>
        <v>#VALUE!</v>
      </c>
      <c r="BD5" s="73" t="e">
        <f t="shared" si="0"/>
        <v>#VALUE!</v>
      </c>
      <c r="BE5" s="73" t="e">
        <f t="shared" si="0"/>
        <v>#VALUE!</v>
      </c>
      <c r="BG5" s="388" t="s">
        <v>96</v>
      </c>
      <c r="BH5" s="388" t="s">
        <v>95</v>
      </c>
    </row>
    <row r="6" spans="25:60" ht="14.25">
      <c r="Y6" s="61" t="s">
        <v>7</v>
      </c>
      <c r="Z6" s="74">
        <v>14323.000706586661</v>
      </c>
      <c r="AA6" s="74">
        <v>13748.882764276806</v>
      </c>
      <c r="AB6" s="74">
        <v>13547.62012715675</v>
      </c>
      <c r="AC6" s="74">
        <v>13376.027724482023</v>
      </c>
      <c r="AD6" s="74">
        <v>13222.235028008461</v>
      </c>
      <c r="AE6" s="74">
        <v>12933.334919317158</v>
      </c>
      <c r="AF6" s="74">
        <v>12634.294652281062</v>
      </c>
      <c r="AG6" s="74">
        <v>12340.52376919197</v>
      </c>
      <c r="AH6" s="74">
        <v>12138.031133755523</v>
      </c>
      <c r="AI6" s="74">
        <v>12004.2658750824</v>
      </c>
      <c r="AJ6" s="74">
        <v>11910.377338281873</v>
      </c>
      <c r="AK6" s="74">
        <v>11826.438248786746</v>
      </c>
      <c r="AL6" s="74">
        <v>11723.422773433998</v>
      </c>
      <c r="AM6" s="74">
        <v>11651.363897623338</v>
      </c>
      <c r="AN6" s="74">
        <v>11575.933029443895</v>
      </c>
      <c r="AO6" s="74">
        <v>11514.230183852553</v>
      </c>
      <c r="AP6" s="74">
        <v>11431.914942739057</v>
      </c>
      <c r="AQ6" s="74">
        <v>11448.501607014581</v>
      </c>
      <c r="AR6" s="74">
        <v>11485.325030389458</v>
      </c>
      <c r="AS6" s="74">
        <v>11533.194879600858</v>
      </c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G6" s="196">
        <f aca="true" t="shared" si="1" ref="BG6:BG11">AS6/AR6-1</f>
        <v>0.004167914193524247</v>
      </c>
      <c r="BH6" s="149">
        <f aca="true" t="shared" si="2" ref="BH6:BH11">AS6/Z6-1</f>
        <v>-0.1947780276030333</v>
      </c>
    </row>
    <row r="7" spans="25:60" ht="14.25">
      <c r="Y7" s="61" t="s">
        <v>131</v>
      </c>
      <c r="Z7" s="74">
        <v>6535.87081490433</v>
      </c>
      <c r="AA7" s="74">
        <v>6536.31645010738</v>
      </c>
      <c r="AB7" s="74">
        <v>6814.3842579726315</v>
      </c>
      <c r="AC7" s="74">
        <v>6974.739531162636</v>
      </c>
      <c r="AD7" s="74">
        <v>7007.994190646773</v>
      </c>
      <c r="AE7" s="74">
        <v>7327.2168614163775</v>
      </c>
      <c r="AF7" s="74">
        <v>7942.001850646056</v>
      </c>
      <c r="AG7" s="74">
        <v>8148.014204257475</v>
      </c>
      <c r="AH7" s="74">
        <v>8387.37772672164</v>
      </c>
      <c r="AI7" s="74">
        <v>8265.309934977808</v>
      </c>
      <c r="AJ7" s="74">
        <v>8522.662092940904</v>
      </c>
      <c r="AK7" s="74">
        <v>8489.668973923059</v>
      </c>
      <c r="AL7" s="74">
        <v>8475.482320709187</v>
      </c>
      <c r="AM7" s="74">
        <v>8292.844620641654</v>
      </c>
      <c r="AN7" s="74">
        <v>8034.486162395328</v>
      </c>
      <c r="AO7" s="74">
        <v>7763.533074422773</v>
      </c>
      <c r="AP7" s="74">
        <v>7751.212734622465</v>
      </c>
      <c r="AQ7" s="74">
        <v>7492.650517239651</v>
      </c>
      <c r="AR7" s="74">
        <v>7311.98511784192</v>
      </c>
      <c r="AS7" s="74">
        <v>7169.941125718389</v>
      </c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G7" s="196">
        <f t="shared" si="1"/>
        <v>-0.01942618725753842</v>
      </c>
      <c r="BH7" s="149">
        <f t="shared" si="2"/>
        <v>0.09701389895408163</v>
      </c>
    </row>
    <row r="8" spans="25:60" ht="14.25">
      <c r="Y8" s="61" t="s">
        <v>8</v>
      </c>
      <c r="Z8" s="74">
        <v>3220.161318694293</v>
      </c>
      <c r="AA8" s="74">
        <v>3207.4533471038644</v>
      </c>
      <c r="AB8" s="74">
        <v>3283.0098548261167</v>
      </c>
      <c r="AC8" s="74">
        <v>3409.8822630953655</v>
      </c>
      <c r="AD8" s="74">
        <v>3420.4744142134996</v>
      </c>
      <c r="AE8" s="74">
        <v>3553.9988501542493</v>
      </c>
      <c r="AF8" s="74">
        <v>3698.611125554832</v>
      </c>
      <c r="AG8" s="74">
        <v>3855.779606825409</v>
      </c>
      <c r="AH8" s="74">
        <v>3954.1068879355144</v>
      </c>
      <c r="AI8" s="74">
        <v>3959.070514128941</v>
      </c>
      <c r="AJ8" s="74">
        <v>4002.096928517487</v>
      </c>
      <c r="AK8" s="74">
        <v>3996.510517525749</v>
      </c>
      <c r="AL8" s="74">
        <v>3925.94845539861</v>
      </c>
      <c r="AM8" s="74">
        <v>4005.483591888085</v>
      </c>
      <c r="AN8" s="74">
        <v>4090.593486295242</v>
      </c>
      <c r="AO8" s="74">
        <v>4126.9261786781435</v>
      </c>
      <c r="AP8" s="74">
        <v>4181.915959957086</v>
      </c>
      <c r="AQ8" s="74">
        <v>4054.0038005908464</v>
      </c>
      <c r="AR8" s="74">
        <v>3880.9256157185523</v>
      </c>
      <c r="AS8" s="74">
        <v>3879.924020057783</v>
      </c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G8" s="196">
        <f t="shared" si="1"/>
        <v>-0.00025808164338758655</v>
      </c>
      <c r="BH8" s="149">
        <f t="shared" si="2"/>
        <v>0.20488498434327185</v>
      </c>
    </row>
    <row r="9" spans="25:60" ht="14.25">
      <c r="Y9" s="61" t="s">
        <v>11</v>
      </c>
      <c r="Z9" s="74">
        <v>8266.94794</v>
      </c>
      <c r="AA9" s="74">
        <v>8266.94794</v>
      </c>
      <c r="AB9" s="74">
        <v>7539.74808</v>
      </c>
      <c r="AC9" s="74">
        <v>7452.40868</v>
      </c>
      <c r="AD9" s="74">
        <v>7302.846700000001</v>
      </c>
      <c r="AE9" s="74">
        <v>8298.102939999999</v>
      </c>
      <c r="AF9" s="74">
        <v>8212.70724</v>
      </c>
      <c r="AG9" s="74">
        <v>9220.06836</v>
      </c>
      <c r="AH9" s="74">
        <v>9742.86724</v>
      </c>
      <c r="AI9" s="74">
        <v>8577.8736</v>
      </c>
      <c r="AJ9" s="74">
        <v>2000.8632677539604</v>
      </c>
      <c r="AK9" s="74">
        <v>4690.08736264736</v>
      </c>
      <c r="AL9" s="74">
        <v>1414.88836916112</v>
      </c>
      <c r="AM9" s="74">
        <v>1238.7749786395204</v>
      </c>
      <c r="AN9" s="74">
        <v>1259.5487931913804</v>
      </c>
      <c r="AO9" s="74">
        <v>1657.6032126814189</v>
      </c>
      <c r="AP9" s="74">
        <v>1299.9403706330004</v>
      </c>
      <c r="AQ9" s="74">
        <v>1624.72412586672</v>
      </c>
      <c r="AR9" s="74">
        <v>860.1805583334403</v>
      </c>
      <c r="AS9" s="74">
        <v>1262.1518261507197</v>
      </c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G9" s="196">
        <f t="shared" si="1"/>
        <v>0.4673103384202033</v>
      </c>
      <c r="BH9" s="149">
        <f t="shared" si="2"/>
        <v>-0.8473255383593574</v>
      </c>
    </row>
    <row r="10" spans="25:60" ht="15" thickBot="1">
      <c r="Y10" s="62" t="s">
        <v>14</v>
      </c>
      <c r="Z10" s="75">
        <v>287.0693</v>
      </c>
      <c r="AA10" s="75">
        <v>287.0693</v>
      </c>
      <c r="AB10" s="75">
        <v>356.8472</v>
      </c>
      <c r="AC10" s="75">
        <v>413.01145</v>
      </c>
      <c r="AD10" s="75">
        <v>411.6645</v>
      </c>
      <c r="AE10" s="75">
        <v>438.01667000000003</v>
      </c>
      <c r="AF10" s="75">
        <v>437.57554000000005</v>
      </c>
      <c r="AG10" s="75">
        <v>420.93721999999997</v>
      </c>
      <c r="AH10" s="75">
        <v>404.60053000000005</v>
      </c>
      <c r="AI10" s="75">
        <v>377.05207</v>
      </c>
      <c r="AJ10" s="75">
        <v>362.5326</v>
      </c>
      <c r="AK10" s="75">
        <v>340.99349</v>
      </c>
      <c r="AL10" s="75">
        <v>343.60400000000004</v>
      </c>
      <c r="AM10" s="75">
        <v>334.05010999999996</v>
      </c>
      <c r="AN10" s="75">
        <v>320.83357</v>
      </c>
      <c r="AO10" s="75">
        <v>297.54296</v>
      </c>
      <c r="AP10" s="75">
        <v>266.41059</v>
      </c>
      <c r="AQ10" s="75">
        <v>244.76298</v>
      </c>
      <c r="AR10" s="75">
        <v>160.89341</v>
      </c>
      <c r="AS10" s="75">
        <v>160.89341</v>
      </c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G10" s="196">
        <f t="shared" si="1"/>
        <v>0</v>
      </c>
      <c r="BH10" s="149">
        <f t="shared" si="2"/>
        <v>-0.4395311167024827</v>
      </c>
    </row>
    <row r="11" spans="25:60" ht="15" thickTop="1">
      <c r="Y11" s="63" t="s">
        <v>12</v>
      </c>
      <c r="Z11" s="76">
        <f>SUM(Z6:Z10)</f>
        <v>32633.05008018528</v>
      </c>
      <c r="AA11" s="76">
        <f>SUM(AA6:AA10)</f>
        <v>32046.66980148805</v>
      </c>
      <c r="AB11" s="76">
        <f aca="true" t="shared" si="3" ref="AB11:AO11">SUM(AB6:AB10)</f>
        <v>31541.6095199555</v>
      </c>
      <c r="AC11" s="76">
        <f t="shared" si="3"/>
        <v>31626.069648740027</v>
      </c>
      <c r="AD11" s="76">
        <f t="shared" si="3"/>
        <v>31365.214832868733</v>
      </c>
      <c r="AE11" s="76">
        <f t="shared" si="3"/>
        <v>32550.670240887786</v>
      </c>
      <c r="AF11" s="76">
        <f t="shared" si="3"/>
        <v>32925.19040848195</v>
      </c>
      <c r="AG11" s="76">
        <f t="shared" si="3"/>
        <v>33985.32316027486</v>
      </c>
      <c r="AH11" s="76">
        <f t="shared" si="3"/>
        <v>34626.98351841268</v>
      </c>
      <c r="AI11" s="76">
        <f t="shared" si="3"/>
        <v>33183.571994189144</v>
      </c>
      <c r="AJ11" s="76">
        <f t="shared" si="3"/>
        <v>26798.532227494223</v>
      </c>
      <c r="AK11" s="76">
        <f t="shared" si="3"/>
        <v>29343.698592882916</v>
      </c>
      <c r="AL11" s="76">
        <f t="shared" si="3"/>
        <v>25883.345918702915</v>
      </c>
      <c r="AM11" s="76">
        <f t="shared" si="3"/>
        <v>25522.517198792597</v>
      </c>
      <c r="AN11" s="76">
        <f t="shared" si="3"/>
        <v>25281.395041325846</v>
      </c>
      <c r="AO11" s="76">
        <f t="shared" si="3"/>
        <v>25359.835609634887</v>
      </c>
      <c r="AP11" s="76">
        <f>SUM(AP6:AP10)</f>
        <v>24931.394597951607</v>
      </c>
      <c r="AQ11" s="76">
        <f>SUM(AQ6:AQ10)</f>
        <v>24864.6430307118</v>
      </c>
      <c r="AR11" s="76">
        <f>SUM(AR6:AR10)</f>
        <v>23699.30973228337</v>
      </c>
      <c r="AS11" s="76">
        <f>SUM(AS6:AS10)</f>
        <v>24006.10526152775</v>
      </c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G11" s="196">
        <f t="shared" si="1"/>
        <v>0.012945336075609992</v>
      </c>
      <c r="BH11" s="149">
        <f t="shared" si="2"/>
        <v>-0.26436219714245435</v>
      </c>
    </row>
    <row r="12" spans="26:38" ht="14.25"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25:27" ht="14.25">
      <c r="Y13" s="69" t="s">
        <v>121</v>
      </c>
      <c r="Z13" s="175"/>
      <c r="AA13" s="175"/>
    </row>
    <row r="14" spans="25:45" ht="28.5">
      <c r="Y14" s="386"/>
      <c r="Z14" s="385" t="s">
        <v>124</v>
      </c>
      <c r="AA14" s="386">
        <v>1990</v>
      </c>
      <c r="AB14" s="386">
        <f aca="true" t="shared" si="4" ref="AB14:AP14">AA14+1</f>
        <v>1991</v>
      </c>
      <c r="AC14" s="386">
        <f t="shared" si="4"/>
        <v>1992</v>
      </c>
      <c r="AD14" s="386">
        <f t="shared" si="4"/>
        <v>1993</v>
      </c>
      <c r="AE14" s="386">
        <f t="shared" si="4"/>
        <v>1994</v>
      </c>
      <c r="AF14" s="386">
        <f t="shared" si="4"/>
        <v>1995</v>
      </c>
      <c r="AG14" s="386">
        <f t="shared" si="4"/>
        <v>1996</v>
      </c>
      <c r="AH14" s="386">
        <f t="shared" si="4"/>
        <v>1997</v>
      </c>
      <c r="AI14" s="386">
        <f t="shared" si="4"/>
        <v>1998</v>
      </c>
      <c r="AJ14" s="386">
        <f t="shared" si="4"/>
        <v>1999</v>
      </c>
      <c r="AK14" s="386">
        <f t="shared" si="4"/>
        <v>2000</v>
      </c>
      <c r="AL14" s="386">
        <f t="shared" si="4"/>
        <v>2001</v>
      </c>
      <c r="AM14" s="386">
        <f t="shared" si="4"/>
        <v>2002</v>
      </c>
      <c r="AN14" s="386">
        <f t="shared" si="4"/>
        <v>2003</v>
      </c>
      <c r="AO14" s="386">
        <f t="shared" si="4"/>
        <v>2004</v>
      </c>
      <c r="AP14" s="386">
        <f t="shared" si="4"/>
        <v>2005</v>
      </c>
      <c r="AQ14" s="386">
        <f>AP14+1</f>
        <v>2006</v>
      </c>
      <c r="AR14" s="386">
        <f>AQ14+1</f>
        <v>2007</v>
      </c>
      <c r="AS14" s="387" t="s">
        <v>205</v>
      </c>
    </row>
    <row r="15" spans="25:45" ht="14.25">
      <c r="Y15" s="61" t="s">
        <v>7</v>
      </c>
      <c r="Z15" s="422">
        <f aca="true" t="shared" si="5" ref="Z15:Z20">Z6/Z$11</f>
        <v>0.4389108793506114</v>
      </c>
      <c r="AA15" s="422">
        <f aca="true" t="shared" si="6" ref="AA15:AO15">AA6/AA$11</f>
        <v>0.42902688015459234</v>
      </c>
      <c r="AB15" s="422">
        <f t="shared" si="6"/>
        <v>0.4295158152466997</v>
      </c>
      <c r="AC15" s="422">
        <f t="shared" si="6"/>
        <v>0.4229430932469637</v>
      </c>
      <c r="AD15" s="422">
        <f t="shared" si="6"/>
        <v>0.42155729200210695</v>
      </c>
      <c r="AE15" s="422">
        <f t="shared" si="6"/>
        <v>0.39732929686563695</v>
      </c>
      <c r="AF15" s="422">
        <f t="shared" si="6"/>
        <v>0.3837273071327875</v>
      </c>
      <c r="AG15" s="422">
        <f t="shared" si="6"/>
        <v>0.3631133272146342</v>
      </c>
      <c r="AH15" s="422">
        <f t="shared" si="6"/>
        <v>0.35053677509336617</v>
      </c>
      <c r="AI15" s="422">
        <f t="shared" si="6"/>
        <v>0.3617532759036458</v>
      </c>
      <c r="AJ15" s="422">
        <f t="shared" si="6"/>
        <v>0.4444414058640981</v>
      </c>
      <c r="AK15" s="422">
        <f t="shared" si="6"/>
        <v>0.4030316155051823</v>
      </c>
      <c r="AL15" s="422">
        <f t="shared" si="6"/>
        <v>0.4529330485423382</v>
      </c>
      <c r="AM15" s="422">
        <f t="shared" si="6"/>
        <v>0.4565131176863124</v>
      </c>
      <c r="AN15" s="422">
        <f t="shared" si="6"/>
        <v>0.4578834755962427</v>
      </c>
      <c r="AO15" s="422">
        <f t="shared" si="6"/>
        <v>0.4540341018408647</v>
      </c>
      <c r="AP15" s="422">
        <f aca="true" t="shared" si="7" ref="AP15:AQ20">AP6/AP$11</f>
        <v>0.45853491660183004</v>
      </c>
      <c r="AQ15" s="422">
        <f t="shared" si="7"/>
        <v>0.4604329767724337</v>
      </c>
      <c r="AR15" s="422">
        <f aca="true" t="shared" si="8" ref="AR15:AS20">AR6/AR$11</f>
        <v>0.4846269853481878</v>
      </c>
      <c r="AS15" s="422">
        <f t="shared" si="8"/>
        <v>0.48042757265102837</v>
      </c>
    </row>
    <row r="16" spans="25:45" ht="14.25">
      <c r="Y16" s="61" t="s">
        <v>131</v>
      </c>
      <c r="Z16" s="422">
        <f t="shared" si="5"/>
        <v>0.2002837858810169</v>
      </c>
      <c r="AA16" s="422">
        <f aca="true" t="shared" si="9" ref="AA16:AO16">AA7/AA$11</f>
        <v>0.20396242388355354</v>
      </c>
      <c r="AB16" s="422">
        <f t="shared" si="9"/>
        <v>0.2160442780721561</v>
      </c>
      <c r="AC16" s="422">
        <f t="shared" si="9"/>
        <v>0.22053766429495317</v>
      </c>
      <c r="AD16" s="422">
        <f t="shared" si="9"/>
        <v>0.22343204814598766</v>
      </c>
      <c r="AE16" s="422">
        <f t="shared" si="9"/>
        <v>0.2251018737000524</v>
      </c>
      <c r="AF16" s="422">
        <f t="shared" si="9"/>
        <v>0.24121354355478822</v>
      </c>
      <c r="AG16" s="422">
        <f t="shared" si="9"/>
        <v>0.2397509703183172</v>
      </c>
      <c r="AH16" s="422">
        <f t="shared" si="9"/>
        <v>0.24222085999092888</v>
      </c>
      <c r="AI16" s="422">
        <f t="shared" si="9"/>
        <v>0.24907836734469593</v>
      </c>
      <c r="AJ16" s="422">
        <f t="shared" si="9"/>
        <v>0.31802719718347083</v>
      </c>
      <c r="AK16" s="422">
        <f t="shared" si="9"/>
        <v>0.28931829936333114</v>
      </c>
      <c r="AL16" s="422">
        <f t="shared" si="9"/>
        <v>0.3274492543324907</v>
      </c>
      <c r="AM16" s="422">
        <f t="shared" si="9"/>
        <v>0.3249226773381885</v>
      </c>
      <c r="AN16" s="422">
        <f t="shared" si="9"/>
        <v>0.31780232654336826</v>
      </c>
      <c r="AO16" s="422">
        <f t="shared" si="9"/>
        <v>0.3061349921161633</v>
      </c>
      <c r="AP16" s="422">
        <f t="shared" si="7"/>
        <v>0.31090169080470587</v>
      </c>
      <c r="AQ16" s="422">
        <f t="shared" si="7"/>
        <v>0.30133754616887254</v>
      </c>
      <c r="AR16" s="422">
        <f t="shared" si="8"/>
        <v>0.30853156486163313</v>
      </c>
      <c r="AS16" s="422">
        <f t="shared" si="8"/>
        <v>0.29867156906992975</v>
      </c>
    </row>
    <row r="17" spans="25:45" ht="14.25">
      <c r="Y17" s="61" t="s">
        <v>8</v>
      </c>
      <c r="Z17" s="422">
        <f t="shared" si="5"/>
        <v>0.09867791428572496</v>
      </c>
      <c r="AA17" s="422">
        <f aca="true" t="shared" si="10" ref="AA17:AO17">AA8/AA$11</f>
        <v>0.10008694716088504</v>
      </c>
      <c r="AB17" s="422">
        <f t="shared" si="10"/>
        <v>0.1040850452716767</v>
      </c>
      <c r="AC17" s="422">
        <f t="shared" si="10"/>
        <v>0.10781871731036342</v>
      </c>
      <c r="AD17" s="422">
        <f t="shared" si="10"/>
        <v>0.10905311608543684</v>
      </c>
      <c r="AE17" s="422">
        <f t="shared" si="10"/>
        <v>0.10918358435796428</v>
      </c>
      <c r="AF17" s="422">
        <f t="shared" si="10"/>
        <v>0.11233378090357293</v>
      </c>
      <c r="AG17" s="422">
        <f t="shared" si="10"/>
        <v>0.11345425755234234</v>
      </c>
      <c r="AH17" s="422">
        <f t="shared" si="10"/>
        <v>0.11419149132158575</v>
      </c>
      <c r="AI17" s="422">
        <f t="shared" si="10"/>
        <v>0.11930814786371471</v>
      </c>
      <c r="AJ17" s="422">
        <f t="shared" si="10"/>
        <v>0.14934015395109942</v>
      </c>
      <c r="AK17" s="422">
        <f t="shared" si="10"/>
        <v>0.13619655016818744</v>
      </c>
      <c r="AL17" s="422">
        <f t="shared" si="10"/>
        <v>0.15167855298652788</v>
      </c>
      <c r="AM17" s="422">
        <f t="shared" si="10"/>
        <v>0.15693920629731514</v>
      </c>
      <c r="AN17" s="422">
        <f t="shared" si="10"/>
        <v>0.16180252235324102</v>
      </c>
      <c r="AO17" s="422">
        <f t="shared" si="10"/>
        <v>0.16273473701502278</v>
      </c>
      <c r="AP17" s="422">
        <f t="shared" si="7"/>
        <v>0.16773694481979268</v>
      </c>
      <c r="AQ17" s="422">
        <f t="shared" si="7"/>
        <v>0.16304291179983985</v>
      </c>
      <c r="AR17" s="422">
        <f t="shared" si="8"/>
        <v>0.163756905140234</v>
      </c>
      <c r="AS17" s="422">
        <f t="shared" si="8"/>
        <v>0.16162238638000806</v>
      </c>
    </row>
    <row r="18" spans="25:45" ht="14.25">
      <c r="Y18" s="61" t="s">
        <v>11</v>
      </c>
      <c r="Z18" s="422">
        <f t="shared" si="5"/>
        <v>0.2533305320736683</v>
      </c>
      <c r="AA18" s="422">
        <f aca="true" t="shared" si="11" ref="AA18:AO18">AA9/AA$11</f>
        <v>0.2579658975865297</v>
      </c>
      <c r="AB18" s="422">
        <f t="shared" si="11"/>
        <v>0.2390413233424189</v>
      </c>
      <c r="AC18" s="422">
        <f t="shared" si="11"/>
        <v>0.23564131625495555</v>
      </c>
      <c r="AD18" s="422">
        <f t="shared" si="11"/>
        <v>0.23283266953258952</v>
      </c>
      <c r="AE18" s="422">
        <f t="shared" si="11"/>
        <v>0.2549287888264901</v>
      </c>
      <c r="AF18" s="422">
        <f t="shared" si="11"/>
        <v>0.24943537571416147</v>
      </c>
      <c r="AG18" s="422">
        <f t="shared" si="11"/>
        <v>0.27129559182115576</v>
      </c>
      <c r="AH18" s="422">
        <f t="shared" si="11"/>
        <v>0.28136632908896875</v>
      </c>
      <c r="AI18" s="422">
        <f t="shared" si="11"/>
        <v>0.2584975963860097</v>
      </c>
      <c r="AJ18" s="422">
        <f t="shared" si="11"/>
        <v>0.07466316627972462</v>
      </c>
      <c r="AK18" s="422">
        <f t="shared" si="11"/>
        <v>0.15983286318872236</v>
      </c>
      <c r="AL18" s="422">
        <f t="shared" si="11"/>
        <v>0.054664044347479165</v>
      </c>
      <c r="AM18" s="422">
        <f t="shared" si="11"/>
        <v>0.04853655182170368</v>
      </c>
      <c r="AN18" s="422">
        <f t="shared" si="11"/>
        <v>0.04982117446970304</v>
      </c>
      <c r="AO18" s="422">
        <f t="shared" si="11"/>
        <v>0.06536332641098236</v>
      </c>
      <c r="AP18" s="422">
        <f t="shared" si="7"/>
        <v>0.052140700173258864</v>
      </c>
      <c r="AQ18" s="422">
        <f t="shared" si="7"/>
        <v>0.06534274889287277</v>
      </c>
      <c r="AR18" s="422">
        <f t="shared" si="8"/>
        <v>0.03629559544351185</v>
      </c>
      <c r="AS18" s="422">
        <f t="shared" si="8"/>
        <v>0.05257628475758821</v>
      </c>
    </row>
    <row r="19" spans="25:45" ht="15" thickBot="1">
      <c r="Y19" s="62" t="s">
        <v>14</v>
      </c>
      <c r="Z19" s="423">
        <f t="shared" si="5"/>
        <v>0.008796888408978598</v>
      </c>
      <c r="AA19" s="423">
        <f aca="true" t="shared" si="12" ref="AA19:AO19">AA10/AA$11</f>
        <v>0.008957851214439457</v>
      </c>
      <c r="AB19" s="423">
        <f t="shared" si="12"/>
        <v>0.01131353806704863</v>
      </c>
      <c r="AC19" s="423">
        <f t="shared" si="12"/>
        <v>0.01305920889276402</v>
      </c>
      <c r="AD19" s="423">
        <f t="shared" si="12"/>
        <v>0.013124874233879055</v>
      </c>
      <c r="AE19" s="423">
        <f t="shared" si="12"/>
        <v>0.013456456249856119</v>
      </c>
      <c r="AF19" s="423">
        <f t="shared" si="12"/>
        <v>0.013289992694689931</v>
      </c>
      <c r="AG19" s="423">
        <f t="shared" si="12"/>
        <v>0.012385853093550388</v>
      </c>
      <c r="AH19" s="423">
        <f t="shared" si="12"/>
        <v>0.011684544505150335</v>
      </c>
      <c r="AI19" s="423">
        <f t="shared" si="12"/>
        <v>0.011362612501933985</v>
      </c>
      <c r="AJ19" s="423">
        <f t="shared" si="12"/>
        <v>0.013528076721607015</v>
      </c>
      <c r="AK19" s="423">
        <f t="shared" si="12"/>
        <v>0.011620671774576681</v>
      </c>
      <c r="AL19" s="423">
        <f t="shared" si="12"/>
        <v>0.013275099791164055</v>
      </c>
      <c r="AM19" s="423">
        <f t="shared" si="12"/>
        <v>0.013088446856480244</v>
      </c>
      <c r="AN19" s="423">
        <f t="shared" si="12"/>
        <v>0.0126905010374449</v>
      </c>
      <c r="AO19" s="423">
        <f t="shared" si="12"/>
        <v>0.01173284261696694</v>
      </c>
      <c r="AP19" s="423">
        <f t="shared" si="7"/>
        <v>0.010685747600412559</v>
      </c>
      <c r="AQ19" s="423">
        <f t="shared" si="7"/>
        <v>0.009843816365981152</v>
      </c>
      <c r="AR19" s="423">
        <f t="shared" si="8"/>
        <v>0.006788949206433208</v>
      </c>
      <c r="AS19" s="423">
        <f t="shared" si="8"/>
        <v>0.006702187141445564</v>
      </c>
    </row>
    <row r="20" spans="25:45" ht="15" thickTop="1">
      <c r="Y20" s="63" t="s">
        <v>12</v>
      </c>
      <c r="Z20" s="424">
        <f t="shared" si="5"/>
        <v>1</v>
      </c>
      <c r="AA20" s="424">
        <f aca="true" t="shared" si="13" ref="AA20:AO20">AA11/AA$11</f>
        <v>1</v>
      </c>
      <c r="AB20" s="424">
        <f t="shared" si="13"/>
        <v>1</v>
      </c>
      <c r="AC20" s="424">
        <f t="shared" si="13"/>
        <v>1</v>
      </c>
      <c r="AD20" s="424">
        <f t="shared" si="13"/>
        <v>1</v>
      </c>
      <c r="AE20" s="424">
        <f t="shared" si="13"/>
        <v>1</v>
      </c>
      <c r="AF20" s="424">
        <f t="shared" si="13"/>
        <v>1</v>
      </c>
      <c r="AG20" s="424">
        <f t="shared" si="13"/>
        <v>1</v>
      </c>
      <c r="AH20" s="424">
        <f t="shared" si="13"/>
        <v>1</v>
      </c>
      <c r="AI20" s="424">
        <f t="shared" si="13"/>
        <v>1</v>
      </c>
      <c r="AJ20" s="424">
        <f t="shared" si="13"/>
        <v>1</v>
      </c>
      <c r="AK20" s="424">
        <f t="shared" si="13"/>
        <v>1</v>
      </c>
      <c r="AL20" s="424">
        <f t="shared" si="13"/>
        <v>1</v>
      </c>
      <c r="AM20" s="424">
        <f t="shared" si="13"/>
        <v>1</v>
      </c>
      <c r="AN20" s="424">
        <f t="shared" si="13"/>
        <v>1</v>
      </c>
      <c r="AO20" s="424">
        <f t="shared" si="13"/>
        <v>1</v>
      </c>
      <c r="AP20" s="424">
        <f t="shared" si="7"/>
        <v>1</v>
      </c>
      <c r="AQ20" s="424">
        <f t="shared" si="7"/>
        <v>1</v>
      </c>
      <c r="AR20" s="424">
        <f t="shared" si="8"/>
        <v>1</v>
      </c>
      <c r="AS20" s="424">
        <f t="shared" si="8"/>
        <v>1</v>
      </c>
    </row>
    <row r="21" ht="14.25"/>
    <row r="22" ht="14.25">
      <c r="Y22" s="69" t="s">
        <v>128</v>
      </c>
    </row>
    <row r="23" spans="25:45" ht="28.5">
      <c r="Y23" s="386"/>
      <c r="Z23" s="385" t="s">
        <v>124</v>
      </c>
      <c r="AA23" s="386">
        <v>1990</v>
      </c>
      <c r="AB23" s="386">
        <f aca="true" t="shared" si="14" ref="AB23:AP23">AA23+1</f>
        <v>1991</v>
      </c>
      <c r="AC23" s="386">
        <f t="shared" si="14"/>
        <v>1992</v>
      </c>
      <c r="AD23" s="386">
        <f t="shared" si="14"/>
        <v>1993</v>
      </c>
      <c r="AE23" s="386">
        <f t="shared" si="14"/>
        <v>1994</v>
      </c>
      <c r="AF23" s="386">
        <f t="shared" si="14"/>
        <v>1995</v>
      </c>
      <c r="AG23" s="386">
        <f t="shared" si="14"/>
        <v>1996</v>
      </c>
      <c r="AH23" s="386">
        <f t="shared" si="14"/>
        <v>1997</v>
      </c>
      <c r="AI23" s="386">
        <f t="shared" si="14"/>
        <v>1998</v>
      </c>
      <c r="AJ23" s="386">
        <f t="shared" si="14"/>
        <v>1999</v>
      </c>
      <c r="AK23" s="386">
        <f t="shared" si="14"/>
        <v>2000</v>
      </c>
      <c r="AL23" s="386">
        <f t="shared" si="14"/>
        <v>2001</v>
      </c>
      <c r="AM23" s="386">
        <f t="shared" si="14"/>
        <v>2002</v>
      </c>
      <c r="AN23" s="386">
        <f t="shared" si="14"/>
        <v>2003</v>
      </c>
      <c r="AO23" s="386">
        <f t="shared" si="14"/>
        <v>2004</v>
      </c>
      <c r="AP23" s="386">
        <f t="shared" si="14"/>
        <v>2005</v>
      </c>
      <c r="AQ23" s="386">
        <f>AP23+1</f>
        <v>2006</v>
      </c>
      <c r="AR23" s="386">
        <f>AQ23+1</f>
        <v>2007</v>
      </c>
      <c r="AS23" s="387" t="s">
        <v>205</v>
      </c>
    </row>
    <row r="24" spans="25:45" ht="14.25">
      <c r="Y24" s="61" t="s">
        <v>7</v>
      </c>
      <c r="Z24" s="70"/>
      <c r="AA24" s="79">
        <f aca="true" t="shared" si="15" ref="AA24:AP24">AA6/$Z6-1</f>
        <v>-0.04008363568995965</v>
      </c>
      <c r="AB24" s="79">
        <f t="shared" si="15"/>
        <v>-0.05413534463300973</v>
      </c>
      <c r="AC24" s="79">
        <f t="shared" si="15"/>
        <v>-0.06611554390758057</v>
      </c>
      <c r="AD24" s="79">
        <f t="shared" si="15"/>
        <v>-0.07685300735005862</v>
      </c>
      <c r="AE24" s="79">
        <f t="shared" si="15"/>
        <v>-0.09702336931607103</v>
      </c>
      <c r="AF24" s="79">
        <f t="shared" si="15"/>
        <v>-0.11790169454708055</v>
      </c>
      <c r="AG24" s="79">
        <f t="shared" si="15"/>
        <v>-0.1384121231302472</v>
      </c>
      <c r="AH24" s="79">
        <f t="shared" si="15"/>
        <v>-0.15254970781551003</v>
      </c>
      <c r="AI24" s="79">
        <f t="shared" si="15"/>
        <v>-0.16188890016866053</v>
      </c>
      <c r="AJ24" s="79">
        <f t="shared" si="15"/>
        <v>-0.16844398863956667</v>
      </c>
      <c r="AK24" s="79">
        <f t="shared" si="15"/>
        <v>-0.17430442886537256</v>
      </c>
      <c r="AL24" s="79">
        <f t="shared" si="15"/>
        <v>-0.1814967398526487</v>
      </c>
      <c r="AM24" s="79">
        <f t="shared" si="15"/>
        <v>-0.18652773002620382</v>
      </c>
      <c r="AN24" s="79">
        <f t="shared" si="15"/>
        <v>-0.1917941451946925</v>
      </c>
      <c r="AO24" s="79">
        <f t="shared" si="15"/>
        <v>-0.19610210040989873</v>
      </c>
      <c r="AP24" s="79">
        <f t="shared" si="15"/>
        <v>-0.2018491671593713</v>
      </c>
      <c r="AQ24" s="79">
        <f aca="true" t="shared" si="16" ref="AQ24:AR29">AQ6/$Z6-1</f>
        <v>-0.20069112321206517</v>
      </c>
      <c r="AR24" s="79">
        <f t="shared" si="16"/>
        <v>-0.1981201938286753</v>
      </c>
      <c r="AS24" s="79">
        <f aca="true" t="shared" si="17" ref="AS24:AS29">AS6/$Z6-1</f>
        <v>-0.1947780276030333</v>
      </c>
    </row>
    <row r="25" spans="25:45" ht="14.25">
      <c r="Y25" s="61" t="s">
        <v>131</v>
      </c>
      <c r="Z25" s="70"/>
      <c r="AA25" s="79">
        <f aca="true" t="shared" si="18" ref="AA25:AP25">AA7/$Z7-1</f>
        <v>6.818298826138935E-05</v>
      </c>
      <c r="AB25" s="79">
        <f t="shared" si="18"/>
        <v>0.042613058145700045</v>
      </c>
      <c r="AC25" s="79">
        <f t="shared" si="18"/>
        <v>0.06714770360171674</v>
      </c>
      <c r="AD25" s="79">
        <f t="shared" si="18"/>
        <v>0.07223572636500375</v>
      </c>
      <c r="AE25" s="79">
        <f t="shared" si="18"/>
        <v>0.1210773696302978</v>
      </c>
      <c r="AF25" s="79">
        <f t="shared" si="18"/>
        <v>0.21514057966617095</v>
      </c>
      <c r="AG25" s="79">
        <f t="shared" si="18"/>
        <v>0.2466608406146631</v>
      </c>
      <c r="AH25" s="79">
        <f t="shared" si="18"/>
        <v>0.2832838904335675</v>
      </c>
      <c r="AI25" s="79">
        <f t="shared" si="18"/>
        <v>0.2646072985606882</v>
      </c>
      <c r="AJ25" s="79">
        <f t="shared" si="18"/>
        <v>0.3039826419925431</v>
      </c>
      <c r="AK25" s="79">
        <f t="shared" si="18"/>
        <v>0.29893463539140175</v>
      </c>
      <c r="AL25" s="79">
        <f t="shared" si="18"/>
        <v>0.2967640519120709</v>
      </c>
      <c r="AM25" s="79">
        <f t="shared" si="18"/>
        <v>0.2688201550328595</v>
      </c>
      <c r="AN25" s="79">
        <f t="shared" si="18"/>
        <v>0.22929084584621418</v>
      </c>
      <c r="AO25" s="79">
        <f t="shared" si="18"/>
        <v>0.18783453563967267</v>
      </c>
      <c r="AP25" s="79">
        <f t="shared" si="18"/>
        <v>0.1859495014721959</v>
      </c>
      <c r="AQ25" s="79">
        <f t="shared" si="16"/>
        <v>0.1463890167708779</v>
      </c>
      <c r="AR25" s="79">
        <f t="shared" si="16"/>
        <v>0.11874688544451462</v>
      </c>
      <c r="AS25" s="79">
        <f t="shared" si="17"/>
        <v>0.09701389895408163</v>
      </c>
    </row>
    <row r="26" spans="25:45" ht="14.25">
      <c r="Y26" s="61" t="s">
        <v>8</v>
      </c>
      <c r="Z26" s="70"/>
      <c r="AA26" s="79">
        <f aca="true" t="shared" si="19" ref="AA26:AP26">AA8/$Z8-1</f>
        <v>-0.003946377318631233</v>
      </c>
      <c r="AB26" s="79">
        <f t="shared" si="19"/>
        <v>0.0195172011311866</v>
      </c>
      <c r="AC26" s="79">
        <f t="shared" si="19"/>
        <v>0.05891659628965429</v>
      </c>
      <c r="AD26" s="79">
        <f t="shared" si="19"/>
        <v>0.062205919422828604</v>
      </c>
      <c r="AE26" s="79">
        <f t="shared" si="19"/>
        <v>0.10367105819261258</v>
      </c>
      <c r="AF26" s="79">
        <f t="shared" si="19"/>
        <v>0.14857945286248575</v>
      </c>
      <c r="AG26" s="79">
        <f t="shared" si="19"/>
        <v>0.1973870950008323</v>
      </c>
      <c r="AH26" s="79">
        <f t="shared" si="19"/>
        <v>0.22792198793904528</v>
      </c>
      <c r="AI26" s="79">
        <f t="shared" si="19"/>
        <v>0.22946340953324018</v>
      </c>
      <c r="AJ26" s="79">
        <f t="shared" si="19"/>
        <v>0.2428249806255831</v>
      </c>
      <c r="AK26" s="79">
        <f t="shared" si="19"/>
        <v>0.24109015729256966</v>
      </c>
      <c r="AL26" s="79">
        <f t="shared" si="19"/>
        <v>0.2191775712002213</v>
      </c>
      <c r="AM26" s="79">
        <f t="shared" si="19"/>
        <v>0.24387668674693086</v>
      </c>
      <c r="AN26" s="79">
        <f t="shared" si="19"/>
        <v>0.27030700684085307</v>
      </c>
      <c r="AO26" s="79">
        <f t="shared" si="19"/>
        <v>0.2815898864195798</v>
      </c>
      <c r="AP26" s="79">
        <f t="shared" si="19"/>
        <v>0.29866660271938295</v>
      </c>
      <c r="AQ26" s="79">
        <f t="shared" si="16"/>
        <v>0.25894431966987863</v>
      </c>
      <c r="AR26" s="79">
        <f t="shared" si="16"/>
        <v>0.20519602331357278</v>
      </c>
      <c r="AS26" s="79">
        <f t="shared" si="17"/>
        <v>0.20488498434327185</v>
      </c>
    </row>
    <row r="27" spans="25:45" ht="14.25">
      <c r="Y27" s="61" t="s">
        <v>11</v>
      </c>
      <c r="Z27" s="70"/>
      <c r="AA27" s="79">
        <f aca="true" t="shared" si="20" ref="AA27:AP27">AA9/$Z9-1</f>
        <v>0</v>
      </c>
      <c r="AB27" s="79">
        <f t="shared" si="20"/>
        <v>-0.08796473199999366</v>
      </c>
      <c r="AC27" s="79">
        <f t="shared" si="20"/>
        <v>-0.09852962252959352</v>
      </c>
      <c r="AD27" s="79">
        <f t="shared" si="20"/>
        <v>-0.1166211819642835</v>
      </c>
      <c r="AE27" s="79">
        <f t="shared" si="20"/>
        <v>0.003768621772644032</v>
      </c>
      <c r="AF27" s="79">
        <f t="shared" si="20"/>
        <v>-0.00656115175681149</v>
      </c>
      <c r="AG27" s="79">
        <f t="shared" si="20"/>
        <v>0.1152929021590039</v>
      </c>
      <c r="AH27" s="79">
        <f t="shared" si="20"/>
        <v>0.17853255042997151</v>
      </c>
      <c r="AI27" s="79">
        <f t="shared" si="20"/>
        <v>0.03761069529609262</v>
      </c>
      <c r="AJ27" s="79">
        <f t="shared" si="20"/>
        <v>-0.7579683237059358</v>
      </c>
      <c r="AK27" s="79">
        <f t="shared" si="20"/>
        <v>-0.4326700256627768</v>
      </c>
      <c r="AL27" s="79">
        <f t="shared" si="20"/>
        <v>-0.8288499722714935</v>
      </c>
      <c r="AM27" s="79">
        <f t="shared" si="20"/>
        <v>-0.8501532866022233</v>
      </c>
      <c r="AN27" s="79">
        <f t="shared" si="20"/>
        <v>-0.8476404106651021</v>
      </c>
      <c r="AO27" s="79">
        <f t="shared" si="20"/>
        <v>-0.7994903046793085</v>
      </c>
      <c r="AP27" s="79">
        <f t="shared" si="20"/>
        <v>-0.8427544989919218</v>
      </c>
      <c r="AQ27" s="79">
        <f t="shared" si="16"/>
        <v>-0.8034674782448528</v>
      </c>
      <c r="AR27" s="79">
        <f t="shared" si="16"/>
        <v>-0.8959494405218862</v>
      </c>
      <c r="AS27" s="79">
        <f t="shared" si="17"/>
        <v>-0.8473255383593574</v>
      </c>
    </row>
    <row r="28" spans="25:45" ht="15" thickBot="1">
      <c r="Y28" s="62" t="s">
        <v>14</v>
      </c>
      <c r="Z28" s="83"/>
      <c r="AA28" s="80">
        <f aca="true" t="shared" si="21" ref="AA28:AP28">AA10/$Z10-1</f>
        <v>0</v>
      </c>
      <c r="AB28" s="80">
        <f t="shared" si="21"/>
        <v>0.2430698789456065</v>
      </c>
      <c r="AC28" s="80">
        <f t="shared" si="21"/>
        <v>0.438716888221764</v>
      </c>
      <c r="AD28" s="80">
        <f t="shared" si="21"/>
        <v>0.43402481561072537</v>
      </c>
      <c r="AE28" s="80">
        <f t="shared" si="21"/>
        <v>0.5258220576007258</v>
      </c>
      <c r="AF28" s="80">
        <f t="shared" si="21"/>
        <v>0.5242853903221281</v>
      </c>
      <c r="AG28" s="80">
        <f t="shared" si="21"/>
        <v>0.46632614494130853</v>
      </c>
      <c r="AH28" s="80">
        <f t="shared" si="21"/>
        <v>0.4094176214593481</v>
      </c>
      <c r="AI28" s="80">
        <f t="shared" si="21"/>
        <v>0.3134531278684276</v>
      </c>
      <c r="AJ28" s="80">
        <f t="shared" si="21"/>
        <v>0.2628748528665379</v>
      </c>
      <c r="AK28" s="80">
        <f t="shared" si="21"/>
        <v>0.1878438063561656</v>
      </c>
      <c r="AL28" s="80">
        <f t="shared" si="21"/>
        <v>0.19693746422902092</v>
      </c>
      <c r="AM28" s="80">
        <f t="shared" si="21"/>
        <v>0.1636566849886072</v>
      </c>
      <c r="AN28" s="80">
        <f t="shared" si="21"/>
        <v>0.11761713983348265</v>
      </c>
      <c r="AO28" s="80">
        <f t="shared" si="21"/>
        <v>0.036484779110828036</v>
      </c>
      <c r="AP28" s="80">
        <f t="shared" si="21"/>
        <v>-0.07196419122490627</v>
      </c>
      <c r="AQ28" s="80">
        <f t="shared" si="16"/>
        <v>-0.14737319525285353</v>
      </c>
      <c r="AR28" s="80">
        <f t="shared" si="16"/>
        <v>-0.4395311167024827</v>
      </c>
      <c r="AS28" s="80">
        <f t="shared" si="17"/>
        <v>-0.4395311167024827</v>
      </c>
    </row>
    <row r="29" spans="25:45" ht="15" thickTop="1">
      <c r="Y29" s="63" t="s">
        <v>12</v>
      </c>
      <c r="Z29" s="84"/>
      <c r="AA29" s="81">
        <f aca="true" t="shared" si="22" ref="AA29:AP29">AA11/$Z11-1</f>
        <v>-0.01796890812401497</v>
      </c>
      <c r="AB29" s="81">
        <f t="shared" si="22"/>
        <v>-0.03344586416372097</v>
      </c>
      <c r="AC29" s="81">
        <f t="shared" si="22"/>
        <v>-0.030857686577592913</v>
      </c>
      <c r="AD29" s="81">
        <f t="shared" si="22"/>
        <v>-0.0388512641080514</v>
      </c>
      <c r="AE29" s="81">
        <f t="shared" si="22"/>
        <v>-0.00252442965322186</v>
      </c>
      <c r="AF29" s="81">
        <f t="shared" si="22"/>
        <v>0.008952283883327583</v>
      </c>
      <c r="AG29" s="81">
        <f t="shared" si="22"/>
        <v>0.041438758460113245</v>
      </c>
      <c r="AH29" s="81">
        <f t="shared" si="22"/>
        <v>0.0611016571643761</v>
      </c>
      <c r="AI29" s="81">
        <f t="shared" si="22"/>
        <v>0.016870072293307947</v>
      </c>
      <c r="AJ29" s="81">
        <f t="shared" si="22"/>
        <v>-0.17879168016334956</v>
      </c>
      <c r="AK29" s="81">
        <f t="shared" si="22"/>
        <v>-0.10079816257505303</v>
      </c>
      <c r="AL29" s="81">
        <f t="shared" si="22"/>
        <v>-0.20683644786181876</v>
      </c>
      <c r="AM29" s="81">
        <f t="shared" si="22"/>
        <v>-0.21789360369076205</v>
      </c>
      <c r="AN29" s="81">
        <f t="shared" si="22"/>
        <v>-0.22528249798272282</v>
      </c>
      <c r="AO29" s="81">
        <f t="shared" si="22"/>
        <v>-0.22287878248213988</v>
      </c>
      <c r="AP29" s="81">
        <f t="shared" si="22"/>
        <v>-0.23600783449016627</v>
      </c>
      <c r="AQ29" s="81">
        <f t="shared" si="16"/>
        <v>-0.23805335481620948</v>
      </c>
      <c r="AR29" s="81">
        <f t="shared" si="16"/>
        <v>-0.2737635717761625</v>
      </c>
      <c r="AS29" s="81">
        <f t="shared" si="17"/>
        <v>-0.26436219714245435</v>
      </c>
    </row>
    <row r="30" ht="14.25"/>
    <row r="31" ht="14.25">
      <c r="Y31" s="69" t="s">
        <v>13</v>
      </c>
    </row>
    <row r="32" spans="25:45" ht="28.5">
      <c r="Y32" s="386"/>
      <c r="Z32" s="385" t="s">
        <v>124</v>
      </c>
      <c r="AA32" s="386">
        <v>1990</v>
      </c>
      <c r="AB32" s="386">
        <f aca="true" t="shared" si="23" ref="AB32:AP32">AA32+1</f>
        <v>1991</v>
      </c>
      <c r="AC32" s="386">
        <f t="shared" si="23"/>
        <v>1992</v>
      </c>
      <c r="AD32" s="386">
        <f t="shared" si="23"/>
        <v>1993</v>
      </c>
      <c r="AE32" s="386">
        <f t="shared" si="23"/>
        <v>1994</v>
      </c>
      <c r="AF32" s="386">
        <f t="shared" si="23"/>
        <v>1995</v>
      </c>
      <c r="AG32" s="386">
        <f t="shared" si="23"/>
        <v>1996</v>
      </c>
      <c r="AH32" s="386">
        <f t="shared" si="23"/>
        <v>1997</v>
      </c>
      <c r="AI32" s="386">
        <f t="shared" si="23"/>
        <v>1998</v>
      </c>
      <c r="AJ32" s="386">
        <f t="shared" si="23"/>
        <v>1999</v>
      </c>
      <c r="AK32" s="386">
        <f t="shared" si="23"/>
        <v>2000</v>
      </c>
      <c r="AL32" s="386">
        <f t="shared" si="23"/>
        <v>2001</v>
      </c>
      <c r="AM32" s="386">
        <f t="shared" si="23"/>
        <v>2002</v>
      </c>
      <c r="AN32" s="386">
        <f t="shared" si="23"/>
        <v>2003</v>
      </c>
      <c r="AO32" s="386">
        <f t="shared" si="23"/>
        <v>2004</v>
      </c>
      <c r="AP32" s="386">
        <f t="shared" si="23"/>
        <v>2005</v>
      </c>
      <c r="AQ32" s="386">
        <f>AP32+1</f>
        <v>2006</v>
      </c>
      <c r="AR32" s="386">
        <f>AQ32+1</f>
        <v>2007</v>
      </c>
      <c r="AS32" s="387" t="s">
        <v>205</v>
      </c>
    </row>
    <row r="33" spans="25:45" ht="14.25">
      <c r="Y33" s="61" t="s">
        <v>7</v>
      </c>
      <c r="Z33" s="70"/>
      <c r="AA33" s="70"/>
      <c r="AB33" s="79">
        <f aca="true" t="shared" si="24" ref="AB33:AS33">AB6/AA6-1</f>
        <v>-0.014638472126839996</v>
      </c>
      <c r="AC33" s="79">
        <f t="shared" si="24"/>
        <v>-0.012665870541406998</v>
      </c>
      <c r="AD33" s="79">
        <f t="shared" si="24"/>
        <v>-0.011497635893208846</v>
      </c>
      <c r="AE33" s="79">
        <f t="shared" si="24"/>
        <v>-0.02184956689087214</v>
      </c>
      <c r="AF33" s="79">
        <f t="shared" si="24"/>
        <v>-0.02312166729630205</v>
      </c>
      <c r="AG33" s="79">
        <f t="shared" si="24"/>
        <v>-0.023251862583088645</v>
      </c>
      <c r="AH33" s="79">
        <f t="shared" si="24"/>
        <v>-0.016408755351370763</v>
      </c>
      <c r="AI33" s="79">
        <f t="shared" si="24"/>
        <v>-0.01102034236023064</v>
      </c>
      <c r="AJ33" s="79">
        <f t="shared" si="24"/>
        <v>-0.007821264355316715</v>
      </c>
      <c r="AK33" s="79">
        <f t="shared" si="24"/>
        <v>-0.007047559209172438</v>
      </c>
      <c r="AL33" s="79">
        <f t="shared" si="24"/>
        <v>-0.008710608653735297</v>
      </c>
      <c r="AM33" s="79">
        <f t="shared" si="24"/>
        <v>-0.006146573164106162</v>
      </c>
      <c r="AN33" s="79">
        <f t="shared" si="24"/>
        <v>-0.006473994705017305</v>
      </c>
      <c r="AO33" s="79">
        <f t="shared" si="24"/>
        <v>-0.005330269744512006</v>
      </c>
      <c r="AP33" s="79">
        <f t="shared" si="24"/>
        <v>-0.007149000827596286</v>
      </c>
      <c r="AQ33" s="79">
        <f t="shared" si="24"/>
        <v>0.0014509086499161494</v>
      </c>
      <c r="AR33" s="79">
        <f t="shared" si="24"/>
        <v>0.0032164404250347722</v>
      </c>
      <c r="AS33" s="79">
        <f t="shared" si="24"/>
        <v>0.004167914193524247</v>
      </c>
    </row>
    <row r="34" spans="25:45" ht="14.25">
      <c r="Y34" s="61" t="s">
        <v>131</v>
      </c>
      <c r="Z34" s="70"/>
      <c r="AA34" s="70"/>
      <c r="AB34" s="79">
        <f aca="true" t="shared" si="25" ref="AB34:AS34">AB7/AA7-1</f>
        <v>0.0425419745184894</v>
      </c>
      <c r="AC34" s="79">
        <f t="shared" si="25"/>
        <v>0.02353188008181273</v>
      </c>
      <c r="AD34" s="79">
        <f t="shared" si="25"/>
        <v>0.004767871163583681</v>
      </c>
      <c r="AE34" s="79">
        <f t="shared" si="25"/>
        <v>0.04555121794987427</v>
      </c>
      <c r="AF34" s="79">
        <f t="shared" si="25"/>
        <v>0.08390429829735346</v>
      </c>
      <c r="AG34" s="79">
        <f t="shared" si="25"/>
        <v>0.0259396003029968</v>
      </c>
      <c r="AH34" s="79">
        <f t="shared" si="25"/>
        <v>0.029376915216850374</v>
      </c>
      <c r="AI34" s="79">
        <f t="shared" si="25"/>
        <v>-0.014553749183720655</v>
      </c>
      <c r="AJ34" s="79">
        <f t="shared" si="25"/>
        <v>0.031136419564136597</v>
      </c>
      <c r="AK34" s="79">
        <f t="shared" si="25"/>
        <v>-0.0038712222376119376</v>
      </c>
      <c r="AL34" s="79">
        <f t="shared" si="25"/>
        <v>-0.0016710490429542313</v>
      </c>
      <c r="AM34" s="79">
        <f t="shared" si="25"/>
        <v>-0.021548944727460717</v>
      </c>
      <c r="AN34" s="79">
        <f t="shared" si="25"/>
        <v>-0.03115438309349816</v>
      </c>
      <c r="AO34" s="79">
        <f t="shared" si="25"/>
        <v>-0.033723760610943176</v>
      </c>
      <c r="AP34" s="79">
        <f t="shared" si="25"/>
        <v>-0.0015869501272426367</v>
      </c>
      <c r="AQ34" s="79">
        <f t="shared" si="25"/>
        <v>-0.033357646891548964</v>
      </c>
      <c r="AR34" s="79">
        <f t="shared" si="25"/>
        <v>-0.02411234835817344</v>
      </c>
      <c r="AS34" s="79">
        <f t="shared" si="25"/>
        <v>-0.01942618725753842</v>
      </c>
    </row>
    <row r="35" spans="25:45" ht="14.25">
      <c r="Y35" s="61" t="s">
        <v>8</v>
      </c>
      <c r="Z35" s="70"/>
      <c r="AA35" s="70"/>
      <c r="AB35" s="79">
        <f aca="true" t="shared" si="26" ref="AB35:AS35">AB8/AA8-1</f>
        <v>0.023556541450704183</v>
      </c>
      <c r="AC35" s="79">
        <f t="shared" si="26"/>
        <v>0.038645149993303596</v>
      </c>
      <c r="AD35" s="79">
        <f t="shared" si="26"/>
        <v>0.00310630992535188</v>
      </c>
      <c r="AE35" s="79">
        <f t="shared" si="26"/>
        <v>0.0390368176373137</v>
      </c>
      <c r="AF35" s="79">
        <f t="shared" si="26"/>
        <v>0.04069001749798162</v>
      </c>
      <c r="AG35" s="79">
        <f t="shared" si="26"/>
        <v>0.042493918915847084</v>
      </c>
      <c r="AH35" s="79">
        <f t="shared" si="26"/>
        <v>0.02550127111416045</v>
      </c>
      <c r="AI35" s="79">
        <f t="shared" si="26"/>
        <v>0.0012553090581772786</v>
      </c>
      <c r="AJ35" s="79">
        <f t="shared" si="26"/>
        <v>0.010867807035766397</v>
      </c>
      <c r="AK35" s="79">
        <f t="shared" si="26"/>
        <v>-0.0013958709875143693</v>
      </c>
      <c r="AL35" s="79">
        <f t="shared" si="26"/>
        <v>-0.017655918035923035</v>
      </c>
      <c r="AM35" s="79">
        <f t="shared" si="26"/>
        <v>0.02025883360238856</v>
      </c>
      <c r="AN35" s="79">
        <f t="shared" si="26"/>
        <v>0.0212483442896938</v>
      </c>
      <c r="AO35" s="79">
        <f t="shared" si="26"/>
        <v>0.008882010032193799</v>
      </c>
      <c r="AP35" s="79">
        <f t="shared" si="26"/>
        <v>0.013324634097660493</v>
      </c>
      <c r="AQ35" s="79">
        <f t="shared" si="26"/>
        <v>-0.03058697510687236</v>
      </c>
      <c r="AR35" s="79">
        <f t="shared" si="26"/>
        <v>-0.04269314815320824</v>
      </c>
      <c r="AS35" s="79">
        <f t="shared" si="26"/>
        <v>-0.00025808164338758655</v>
      </c>
    </row>
    <row r="36" spans="25:45" ht="14.25">
      <c r="Y36" s="61" t="s">
        <v>11</v>
      </c>
      <c r="Z36" s="70"/>
      <c r="AA36" s="70"/>
      <c r="AB36" s="79">
        <f aca="true" t="shared" si="27" ref="AB36:AS36">AB9/AA9-1</f>
        <v>-0.08796473199999366</v>
      </c>
      <c r="AC36" s="79">
        <f t="shared" si="27"/>
        <v>-0.011583861831097275</v>
      </c>
      <c r="AD36" s="79">
        <f t="shared" si="27"/>
        <v>-0.020068945011211925</v>
      </c>
      <c r="AE36" s="79">
        <f t="shared" si="27"/>
        <v>0.13628332633628992</v>
      </c>
      <c r="AF36" s="79">
        <f t="shared" si="27"/>
        <v>-0.010290990677924605</v>
      </c>
      <c r="AG36" s="79">
        <f t="shared" si="27"/>
        <v>0.12265883716074111</v>
      </c>
      <c r="AH36" s="79">
        <f t="shared" si="27"/>
        <v>0.0567022780729145</v>
      </c>
      <c r="AI36" s="79">
        <f t="shared" si="27"/>
        <v>-0.11957400335057822</v>
      </c>
      <c r="AJ36" s="79">
        <f t="shared" si="27"/>
        <v>-0.7667413439440329</v>
      </c>
      <c r="AK36" s="79">
        <f t="shared" si="27"/>
        <v>1.3440319177392612</v>
      </c>
      <c r="AL36" s="79">
        <f t="shared" si="27"/>
        <v>-0.6983236644098514</v>
      </c>
      <c r="AM36" s="79">
        <f t="shared" si="27"/>
        <v>-0.12447157977983536</v>
      </c>
      <c r="AN36" s="79">
        <f t="shared" si="27"/>
        <v>0.01676964332511366</v>
      </c>
      <c r="AO36" s="79">
        <f t="shared" si="27"/>
        <v>0.3160293762669317</v>
      </c>
      <c r="AP36" s="79">
        <f t="shared" si="27"/>
        <v>-0.2157710840037803</v>
      </c>
      <c r="AQ36" s="79">
        <f t="shared" si="27"/>
        <v>0.2498451179538086</v>
      </c>
      <c r="AR36" s="79">
        <f t="shared" si="27"/>
        <v>-0.4705682370078851</v>
      </c>
      <c r="AS36" s="79">
        <f t="shared" si="27"/>
        <v>0.4673103384202033</v>
      </c>
    </row>
    <row r="37" spans="25:45" ht="15" thickBot="1">
      <c r="Y37" s="62" t="s">
        <v>14</v>
      </c>
      <c r="Z37" s="83"/>
      <c r="AA37" s="83"/>
      <c r="AB37" s="80">
        <f aca="true" t="shared" si="28" ref="AB37:AS37">AB10/AA10-1</f>
        <v>0.2430698789456065</v>
      </c>
      <c r="AC37" s="80">
        <f t="shared" si="28"/>
        <v>0.15739019389811681</v>
      </c>
      <c r="AD37" s="80">
        <f t="shared" si="28"/>
        <v>-0.0032612897293768928</v>
      </c>
      <c r="AE37" s="80">
        <f t="shared" si="28"/>
        <v>0.06401370533529138</v>
      </c>
      <c r="AF37" s="80">
        <f t="shared" si="28"/>
        <v>-0.0010071077888428315</v>
      </c>
      <c r="AG37" s="80">
        <f t="shared" si="28"/>
        <v>-0.03802388040245597</v>
      </c>
      <c r="AH37" s="80">
        <f t="shared" si="28"/>
        <v>-0.038810276743881045</v>
      </c>
      <c r="AI37" s="80">
        <f t="shared" si="28"/>
        <v>-0.06808804724007655</v>
      </c>
      <c r="AJ37" s="80">
        <f t="shared" si="28"/>
        <v>-0.03850786444429288</v>
      </c>
      <c r="AK37" s="80">
        <f t="shared" si="28"/>
        <v>-0.059412891419971636</v>
      </c>
      <c r="AL37" s="80">
        <f t="shared" si="28"/>
        <v>0.007655600697831666</v>
      </c>
      <c r="AM37" s="80">
        <f t="shared" si="28"/>
        <v>-0.02780494406351519</v>
      </c>
      <c r="AN37" s="80">
        <f t="shared" si="28"/>
        <v>-0.039564543175872435</v>
      </c>
      <c r="AO37" s="80">
        <f t="shared" si="28"/>
        <v>-0.0725940555410084</v>
      </c>
      <c r="AP37" s="80">
        <f t="shared" si="28"/>
        <v>-0.10463151270660198</v>
      </c>
      <c r="AQ37" s="80">
        <f t="shared" si="28"/>
        <v>-0.08125656716574226</v>
      </c>
      <c r="AR37" s="80">
        <f t="shared" si="28"/>
        <v>-0.3426562709769264</v>
      </c>
      <c r="AS37" s="80">
        <f t="shared" si="28"/>
        <v>0</v>
      </c>
    </row>
    <row r="38" spans="25:45" ht="15" thickTop="1">
      <c r="Y38" s="63" t="s">
        <v>12</v>
      </c>
      <c r="Z38" s="84"/>
      <c r="AA38" s="84"/>
      <c r="AB38" s="81">
        <f aca="true" t="shared" si="29" ref="AB38:AS38">AB11/AA11-1</f>
        <v>-0.01576014870378506</v>
      </c>
      <c r="AC38" s="81">
        <f t="shared" si="29"/>
        <v>0.0026777368076633667</v>
      </c>
      <c r="AD38" s="81">
        <f t="shared" si="29"/>
        <v>-0.008248094650031401</v>
      </c>
      <c r="AE38" s="81">
        <f t="shared" si="29"/>
        <v>0.037795226792987746</v>
      </c>
      <c r="AF38" s="81">
        <f t="shared" si="29"/>
        <v>0.011505759015791872</v>
      </c>
      <c r="AG38" s="81">
        <f t="shared" si="29"/>
        <v>0.032198226908956684</v>
      </c>
      <c r="AH38" s="81">
        <f t="shared" si="29"/>
        <v>0.01888051365913901</v>
      </c>
      <c r="AI38" s="81">
        <f t="shared" si="29"/>
        <v>-0.04168458749680026</v>
      </c>
      <c r="AJ38" s="81">
        <f t="shared" si="29"/>
        <v>-0.1924156859247408</v>
      </c>
      <c r="AK38" s="81">
        <f t="shared" si="29"/>
        <v>0.09497409573713345</v>
      </c>
      <c r="AL38" s="81">
        <f t="shared" si="29"/>
        <v>-0.11792489836367404</v>
      </c>
      <c r="AM38" s="81">
        <f t="shared" si="29"/>
        <v>-0.013940574802177697</v>
      </c>
      <c r="AN38" s="81">
        <f t="shared" si="29"/>
        <v>-0.009447428542751934</v>
      </c>
      <c r="AO38" s="81">
        <f t="shared" si="29"/>
        <v>0.003102699363734418</v>
      </c>
      <c r="AP38" s="81">
        <f t="shared" si="29"/>
        <v>-0.016894471173957593</v>
      </c>
      <c r="AQ38" s="81">
        <f t="shared" si="29"/>
        <v>-0.002677410081395659</v>
      </c>
      <c r="AR38" s="81">
        <f t="shared" si="29"/>
        <v>-0.04686708339182888</v>
      </c>
      <c r="AS38" s="81">
        <f t="shared" si="29"/>
        <v>0.012945336075609992</v>
      </c>
    </row>
    <row r="43" ht="18.75">
      <c r="Y43" s="69" t="s">
        <v>130</v>
      </c>
    </row>
    <row r="44" spans="25:45" ht="27.75">
      <c r="Y44" s="386"/>
      <c r="Z44" s="385" t="s">
        <v>124</v>
      </c>
      <c r="AA44" s="386">
        <v>1990</v>
      </c>
      <c r="AB44" s="386">
        <f aca="true" t="shared" si="30" ref="AB44:AP44">AA44+1</f>
        <v>1991</v>
      </c>
      <c r="AC44" s="386">
        <f t="shared" si="30"/>
        <v>1992</v>
      </c>
      <c r="AD44" s="386">
        <f t="shared" si="30"/>
        <v>1993</v>
      </c>
      <c r="AE44" s="386">
        <f t="shared" si="30"/>
        <v>1994</v>
      </c>
      <c r="AF44" s="386">
        <f t="shared" si="30"/>
        <v>1995</v>
      </c>
      <c r="AG44" s="386">
        <f t="shared" si="30"/>
        <v>1996</v>
      </c>
      <c r="AH44" s="386">
        <f t="shared" si="30"/>
        <v>1997</v>
      </c>
      <c r="AI44" s="386">
        <f t="shared" si="30"/>
        <v>1998</v>
      </c>
      <c r="AJ44" s="386">
        <f t="shared" si="30"/>
        <v>1999</v>
      </c>
      <c r="AK44" s="386">
        <f t="shared" si="30"/>
        <v>2000</v>
      </c>
      <c r="AL44" s="386">
        <f t="shared" si="30"/>
        <v>2001</v>
      </c>
      <c r="AM44" s="386">
        <f t="shared" si="30"/>
        <v>2002</v>
      </c>
      <c r="AN44" s="386">
        <f t="shared" si="30"/>
        <v>2003</v>
      </c>
      <c r="AO44" s="386">
        <f t="shared" si="30"/>
        <v>2004</v>
      </c>
      <c r="AP44" s="386">
        <f t="shared" si="30"/>
        <v>2005</v>
      </c>
      <c r="AQ44" s="386">
        <f>AP44+1</f>
        <v>2006</v>
      </c>
      <c r="AR44" s="386">
        <f>AQ44+1</f>
        <v>2007</v>
      </c>
      <c r="AS44" s="387" t="s">
        <v>205</v>
      </c>
    </row>
    <row r="45" spans="25:45" ht="14.25">
      <c r="Y45" s="61" t="s">
        <v>7</v>
      </c>
      <c r="Z45" s="74">
        <f>Z6/310</f>
        <v>46.20322808576342</v>
      </c>
      <c r="AA45" s="74">
        <f aca="true" t="shared" si="31" ref="AA45:AO45">AA6/310</f>
        <v>44.35123472347357</v>
      </c>
      <c r="AB45" s="74">
        <f t="shared" si="31"/>
        <v>43.70200041018306</v>
      </c>
      <c r="AC45" s="74">
        <f t="shared" si="31"/>
        <v>43.14847653058717</v>
      </c>
      <c r="AD45" s="74">
        <f t="shared" si="31"/>
        <v>42.65237105809181</v>
      </c>
      <c r="AE45" s="74">
        <f t="shared" si="31"/>
        <v>41.72043522360374</v>
      </c>
      <c r="AF45" s="74">
        <f t="shared" si="31"/>
        <v>40.75578920090665</v>
      </c>
      <c r="AG45" s="74">
        <f t="shared" si="31"/>
        <v>39.80814119094184</v>
      </c>
      <c r="AH45" s="74">
        <f t="shared" si="31"/>
        <v>39.15493914114685</v>
      </c>
      <c r="AI45" s="74">
        <f t="shared" si="31"/>
        <v>38.72343830671742</v>
      </c>
      <c r="AJ45" s="74">
        <f t="shared" si="31"/>
        <v>38.42057205897378</v>
      </c>
      <c r="AK45" s="74">
        <f t="shared" si="31"/>
        <v>38.14980080253789</v>
      </c>
      <c r="AL45" s="74">
        <f t="shared" si="31"/>
        <v>37.81749281752903</v>
      </c>
      <c r="AM45" s="74">
        <f t="shared" si="31"/>
        <v>37.58504483104303</v>
      </c>
      <c r="AN45" s="74">
        <f t="shared" si="31"/>
        <v>37.34171944981902</v>
      </c>
      <c r="AO45" s="74">
        <f t="shared" si="31"/>
        <v>37.14267801242759</v>
      </c>
      <c r="AP45" s="74">
        <f aca="true" t="shared" si="32" ref="AP45:AQ49">AP6/310</f>
        <v>36.877144976577604</v>
      </c>
      <c r="AQ45" s="74">
        <f t="shared" si="32"/>
        <v>36.93065034520833</v>
      </c>
      <c r="AR45" s="74">
        <f aca="true" t="shared" si="33" ref="AR45:AS49">AR6/310</f>
        <v>37.04943558190148</v>
      </c>
      <c r="AS45" s="74">
        <f t="shared" si="33"/>
        <v>37.20385445032535</v>
      </c>
    </row>
    <row r="46" spans="25:45" ht="14.25">
      <c r="Y46" s="61" t="s">
        <v>131</v>
      </c>
      <c r="Z46" s="74">
        <f>Z7/310</f>
        <v>21.08345424162687</v>
      </c>
      <c r="AA46" s="74">
        <f aca="true" t="shared" si="34" ref="AA46:AO46">AA7/310</f>
        <v>21.084891774539933</v>
      </c>
      <c r="AB46" s="74">
        <f t="shared" si="34"/>
        <v>21.98188470313752</v>
      </c>
      <c r="AC46" s="74">
        <f t="shared" si="34"/>
        <v>22.499159777943987</v>
      </c>
      <c r="AD46" s="74">
        <f t="shared" si="34"/>
        <v>22.606432873054107</v>
      </c>
      <c r="AE46" s="74">
        <f t="shared" si="34"/>
        <v>23.6361834239238</v>
      </c>
      <c r="AF46" s="74">
        <f t="shared" si="34"/>
        <v>25.619360808535664</v>
      </c>
      <c r="AG46" s="74">
        <f t="shared" si="34"/>
        <v>26.28391678792734</v>
      </c>
      <c r="AH46" s="74">
        <f t="shared" si="34"/>
        <v>27.05605718297303</v>
      </c>
      <c r="AI46" s="74">
        <f t="shared" si="34"/>
        <v>26.662290112831638</v>
      </c>
      <c r="AJ46" s="74">
        <f t="shared" si="34"/>
        <v>27.492458364325497</v>
      </c>
      <c r="AK46" s="74">
        <f t="shared" si="34"/>
        <v>27.3860289481389</v>
      </c>
      <c r="AL46" s="74">
        <f t="shared" si="34"/>
        <v>27.340265550674797</v>
      </c>
      <c r="AM46" s="74">
        <f t="shared" si="34"/>
        <v>26.751111679489206</v>
      </c>
      <c r="AN46" s="74">
        <f t="shared" si="34"/>
        <v>25.917697298049447</v>
      </c>
      <c r="AO46" s="74">
        <f t="shared" si="34"/>
        <v>25.04365507878314</v>
      </c>
      <c r="AP46" s="74">
        <f t="shared" si="32"/>
        <v>25.003912047169244</v>
      </c>
      <c r="AQ46" s="74">
        <f t="shared" si="32"/>
        <v>24.169840378192422</v>
      </c>
      <c r="AR46" s="74">
        <f t="shared" si="33"/>
        <v>23.587048767232</v>
      </c>
      <c r="AS46" s="74">
        <f t="shared" si="33"/>
        <v>23.128842341027063</v>
      </c>
    </row>
    <row r="47" spans="25:45" ht="14.25">
      <c r="Y47" s="61" t="s">
        <v>8</v>
      </c>
      <c r="Z47" s="74">
        <f>Z8/310</f>
        <v>10.387617157078365</v>
      </c>
      <c r="AA47" s="74">
        <f aca="true" t="shared" si="35" ref="AA47:AO47">AA8/310</f>
        <v>10.346623700335046</v>
      </c>
      <c r="AB47" s="74">
        <f t="shared" si="35"/>
        <v>10.590354370406828</v>
      </c>
      <c r="AC47" s="74">
        <f t="shared" si="35"/>
        <v>10.999620203533437</v>
      </c>
      <c r="AD47" s="74">
        <f t="shared" si="35"/>
        <v>11.033788432946773</v>
      </c>
      <c r="AE47" s="74">
        <f t="shared" si="35"/>
        <v>11.464512419852417</v>
      </c>
      <c r="AF47" s="74">
        <f t="shared" si="35"/>
        <v>11.931003630822039</v>
      </c>
      <c r="AG47" s="74">
        <f t="shared" si="35"/>
        <v>12.437998731694867</v>
      </c>
      <c r="AH47" s="74">
        <f t="shared" si="35"/>
        <v>12.7551835094694</v>
      </c>
      <c r="AI47" s="74">
        <f t="shared" si="35"/>
        <v>12.771195206867551</v>
      </c>
      <c r="AJ47" s="74">
        <f t="shared" si="35"/>
        <v>12.909990091991894</v>
      </c>
      <c r="AK47" s="74">
        <f t="shared" si="35"/>
        <v>12.891969411373385</v>
      </c>
      <c r="AL47" s="74">
        <f t="shared" si="35"/>
        <v>12.664349856124549</v>
      </c>
      <c r="AM47" s="74">
        <f t="shared" si="35"/>
        <v>12.92091481254221</v>
      </c>
      <c r="AN47" s="74">
        <f t="shared" si="35"/>
        <v>13.19546285901691</v>
      </c>
      <c r="AO47" s="74">
        <f t="shared" si="35"/>
        <v>13.31266509251014</v>
      </c>
      <c r="AP47" s="74">
        <f t="shared" si="32"/>
        <v>13.490051483732534</v>
      </c>
      <c r="AQ47" s="74">
        <f t="shared" si="32"/>
        <v>13.077431614809182</v>
      </c>
      <c r="AR47" s="74">
        <f t="shared" si="33"/>
        <v>12.519114889414684</v>
      </c>
      <c r="AS47" s="74">
        <f t="shared" si="33"/>
        <v>12.515883935670267</v>
      </c>
    </row>
    <row r="48" spans="25:45" ht="14.25">
      <c r="Y48" s="61" t="s">
        <v>11</v>
      </c>
      <c r="Z48" s="74">
        <f>Z9/310</f>
        <v>26.667574</v>
      </c>
      <c r="AA48" s="74">
        <f aca="true" t="shared" si="36" ref="AA48:AO48">AA9/310</f>
        <v>26.667574</v>
      </c>
      <c r="AB48" s="74">
        <f t="shared" si="36"/>
        <v>24.321768000000002</v>
      </c>
      <c r="AC48" s="74">
        <f t="shared" si="36"/>
        <v>24.040028</v>
      </c>
      <c r="AD48" s="74">
        <f t="shared" si="36"/>
        <v>23.557570000000002</v>
      </c>
      <c r="AE48" s="74">
        <f t="shared" si="36"/>
        <v>26.768073999999995</v>
      </c>
      <c r="AF48" s="74">
        <f t="shared" si="36"/>
        <v>26.492604</v>
      </c>
      <c r="AG48" s="74">
        <f t="shared" si="36"/>
        <v>29.742155999999998</v>
      </c>
      <c r="AH48" s="74">
        <f t="shared" si="36"/>
        <v>31.428604</v>
      </c>
      <c r="AI48" s="74">
        <f t="shared" si="36"/>
        <v>27.670560000000002</v>
      </c>
      <c r="AJ48" s="74">
        <f t="shared" si="36"/>
        <v>6.454397637916001</v>
      </c>
      <c r="AK48" s="74">
        <f t="shared" si="36"/>
        <v>15.129314073056001</v>
      </c>
      <c r="AL48" s="74">
        <f t="shared" si="36"/>
        <v>4.564156029552</v>
      </c>
      <c r="AM48" s="74">
        <f t="shared" si="36"/>
        <v>3.9960483181920012</v>
      </c>
      <c r="AN48" s="74">
        <f t="shared" si="36"/>
        <v>4.063060623198001</v>
      </c>
      <c r="AO48" s="74">
        <f t="shared" si="36"/>
        <v>5.347107137681997</v>
      </c>
      <c r="AP48" s="74">
        <f t="shared" si="32"/>
        <v>4.193356034300002</v>
      </c>
      <c r="AQ48" s="74">
        <f t="shared" si="32"/>
        <v>5.241045567312</v>
      </c>
      <c r="AR48" s="74">
        <f t="shared" si="33"/>
        <v>2.774775994624001</v>
      </c>
      <c r="AS48" s="74">
        <f t="shared" si="33"/>
        <v>4.071457503711999</v>
      </c>
    </row>
    <row r="49" spans="25:45" ht="15" thickBot="1">
      <c r="Y49" s="62" t="s">
        <v>14</v>
      </c>
      <c r="Z49" s="75">
        <f>Z10/310</f>
        <v>0.92603</v>
      </c>
      <c r="AA49" s="75">
        <f aca="true" t="shared" si="37" ref="AA49:AO49">AA10/310</f>
        <v>0.92603</v>
      </c>
      <c r="AB49" s="75">
        <f t="shared" si="37"/>
        <v>1.15112</v>
      </c>
      <c r="AC49" s="75">
        <f t="shared" si="37"/>
        <v>1.332295</v>
      </c>
      <c r="AD49" s="75">
        <f t="shared" si="37"/>
        <v>1.32795</v>
      </c>
      <c r="AE49" s="75">
        <f t="shared" si="37"/>
        <v>1.412957</v>
      </c>
      <c r="AF49" s="75">
        <f t="shared" si="37"/>
        <v>1.411534</v>
      </c>
      <c r="AG49" s="75">
        <f t="shared" si="37"/>
        <v>1.357862</v>
      </c>
      <c r="AH49" s="75">
        <f t="shared" si="37"/>
        <v>1.305163</v>
      </c>
      <c r="AI49" s="75">
        <f t="shared" si="37"/>
        <v>1.216297</v>
      </c>
      <c r="AJ49" s="75">
        <f t="shared" si="37"/>
        <v>1.16946</v>
      </c>
      <c r="AK49" s="75">
        <f t="shared" si="37"/>
        <v>1.099979</v>
      </c>
      <c r="AL49" s="75">
        <f t="shared" si="37"/>
        <v>1.1084</v>
      </c>
      <c r="AM49" s="75">
        <f t="shared" si="37"/>
        <v>1.077581</v>
      </c>
      <c r="AN49" s="75">
        <f t="shared" si="37"/>
        <v>1.034947</v>
      </c>
      <c r="AO49" s="75">
        <f t="shared" si="37"/>
        <v>0.959816</v>
      </c>
      <c r="AP49" s="75">
        <f t="shared" si="32"/>
        <v>0.8593890000000001</v>
      </c>
      <c r="AQ49" s="75">
        <f t="shared" si="32"/>
        <v>0.789558</v>
      </c>
      <c r="AR49" s="75">
        <f t="shared" si="33"/>
        <v>0.519011</v>
      </c>
      <c r="AS49" s="75">
        <f t="shared" si="33"/>
        <v>0.519011</v>
      </c>
    </row>
    <row r="50" spans="25:45" ht="15" thickTop="1">
      <c r="Y50" s="63" t="s">
        <v>12</v>
      </c>
      <c r="Z50" s="76">
        <f aca="true" t="shared" si="38" ref="Z50:AO50">SUM(Z45:Z49)</f>
        <v>105.26790348446866</v>
      </c>
      <c r="AA50" s="76">
        <f t="shared" si="38"/>
        <v>103.37635419834854</v>
      </c>
      <c r="AB50" s="76">
        <f t="shared" si="38"/>
        <v>101.74712748372743</v>
      </c>
      <c r="AC50" s="76">
        <f t="shared" si="38"/>
        <v>102.0195795120646</v>
      </c>
      <c r="AD50" s="76">
        <f t="shared" si="38"/>
        <v>101.1781123640927</v>
      </c>
      <c r="AE50" s="76">
        <f t="shared" si="38"/>
        <v>105.00216206737996</v>
      </c>
      <c r="AF50" s="76">
        <f t="shared" si="38"/>
        <v>106.21029164026434</v>
      </c>
      <c r="AG50" s="76">
        <f t="shared" si="38"/>
        <v>109.63007471056403</v>
      </c>
      <c r="AH50" s="76">
        <f t="shared" si="38"/>
        <v>111.69994683358928</v>
      </c>
      <c r="AI50" s="76">
        <f t="shared" si="38"/>
        <v>107.0437806264166</v>
      </c>
      <c r="AJ50" s="76">
        <f t="shared" si="38"/>
        <v>86.44687815320718</v>
      </c>
      <c r="AK50" s="76">
        <f t="shared" si="38"/>
        <v>94.65709223510616</v>
      </c>
      <c r="AL50" s="76">
        <f t="shared" si="38"/>
        <v>83.49466425388037</v>
      </c>
      <c r="AM50" s="76">
        <f t="shared" si="38"/>
        <v>82.33070064126643</v>
      </c>
      <c r="AN50" s="76">
        <f t="shared" si="38"/>
        <v>81.55288723008337</v>
      </c>
      <c r="AO50" s="76">
        <f t="shared" si="38"/>
        <v>81.80592132140288</v>
      </c>
      <c r="AP50" s="76">
        <f>SUM(AP45:AP49)</f>
        <v>80.42385354177937</v>
      </c>
      <c r="AQ50" s="76">
        <f>SUM(AQ45:AQ49)</f>
        <v>80.20852590552194</v>
      </c>
      <c r="AR50" s="76">
        <f>SUM(AR45:AR49)</f>
        <v>76.44938623317216</v>
      </c>
      <c r="AS50" s="76">
        <f>SUM(AS45:AS49)</f>
        <v>77.4390492307347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2009-11-12T01:30:09Z</dcterms:modified>
  <cp:category/>
  <cp:version/>
  <cp:contentType/>
  <cp:contentStatus/>
</cp:coreProperties>
</file>